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3395" windowHeight="5190"/>
  </bookViews>
  <sheets>
    <sheet name="provas e seminários" sheetId="5" r:id="rId1"/>
    <sheet name="game1+2" sheetId="11" r:id="rId2"/>
    <sheet name="game1-final" sheetId="3" r:id="rId3"/>
    <sheet name="game2-final (2)" sheetId="10" r:id="rId4"/>
    <sheet name="notas dos pares agentessomosnoz" sheetId="9" r:id="rId5"/>
    <sheet name="notas dos pares Bradock" sheetId="4" r:id="rId6"/>
    <sheet name="game2-midterm" sheetId="1" r:id="rId7"/>
    <sheet name="notas dos pares Set Attack" sheetId="6" r:id="rId8"/>
    <sheet name="notas dos pares modisse" sheetId="8" r:id="rId9"/>
    <sheet name="notas dos pares Winning Eleven" sheetId="7" r:id="rId10"/>
  </sheets>
  <calcPr calcId="125725"/>
</workbook>
</file>

<file path=xl/calcChain.xml><?xml version="1.0" encoding="utf-8"?>
<calcChain xmlns="http://schemas.openxmlformats.org/spreadsheetml/2006/main">
  <c r="C65" i="5"/>
  <c r="D65"/>
  <c r="C66"/>
  <c r="D66"/>
  <c r="F18"/>
  <c r="F20"/>
  <c r="F44"/>
  <c r="F47"/>
  <c r="F6"/>
  <c r="F12"/>
  <c r="F40"/>
  <c r="F23"/>
  <c r="F25"/>
  <c r="F24"/>
  <c r="F22"/>
  <c r="F21"/>
  <c r="F19"/>
  <c r="F17"/>
  <c r="F16"/>
  <c r="F15"/>
  <c r="F11"/>
  <c r="F10"/>
  <c r="F9"/>
  <c r="F8"/>
  <c r="F7"/>
  <c r="F5"/>
  <c r="F4"/>
  <c r="F3"/>
  <c r="F2"/>
  <c r="N4" i="9"/>
  <c r="N5"/>
  <c r="N6"/>
  <c r="N7"/>
  <c r="N8"/>
  <c r="N9"/>
  <c r="N10"/>
  <c r="N11"/>
  <c r="N12"/>
  <c r="N13"/>
  <c r="N3"/>
  <c r="F37" i="5"/>
  <c r="F36"/>
  <c r="F35"/>
  <c r="F34"/>
  <c r="F33"/>
  <c r="F32"/>
  <c r="F31"/>
  <c r="F30"/>
  <c r="F29"/>
  <c r="F28"/>
  <c r="F54"/>
  <c r="F55"/>
  <c r="F56"/>
  <c r="F57"/>
  <c r="F58"/>
  <c r="F59"/>
  <c r="F60"/>
  <c r="F61"/>
  <c r="F62"/>
  <c r="F63"/>
  <c r="F53"/>
  <c r="F49"/>
  <c r="F41"/>
  <c r="F46"/>
  <c r="F42"/>
  <c r="F50"/>
  <c r="F43"/>
  <c r="F45"/>
  <c r="F48"/>
  <c r="B3" i="11"/>
  <c r="B4"/>
  <c r="B5"/>
  <c r="B6"/>
  <c r="B2"/>
  <c r="H16" i="10"/>
  <c r="H15"/>
  <c r="J15" s="1"/>
  <c r="H14"/>
  <c r="H13"/>
  <c r="J13" s="1"/>
  <c r="H12"/>
  <c r="L6"/>
  <c r="M6" s="1"/>
  <c r="I16" s="1"/>
  <c r="L5"/>
  <c r="M5" s="1"/>
  <c r="I15" s="1"/>
  <c r="L4"/>
  <c r="M4" s="1"/>
  <c r="I14" s="1"/>
  <c r="L3"/>
  <c r="M3" s="1"/>
  <c r="I13" s="1"/>
  <c r="L2"/>
  <c r="M2" s="1"/>
  <c r="I12" s="1"/>
  <c r="H29" i="1"/>
  <c r="H30"/>
  <c r="H31"/>
  <c r="H32"/>
  <c r="H28"/>
  <c r="M22"/>
  <c r="M21"/>
  <c r="M20"/>
  <c r="M19"/>
  <c r="M18"/>
  <c r="M4"/>
  <c r="M5"/>
  <c r="M6"/>
  <c r="M7"/>
  <c r="M3"/>
  <c r="G3" i="3"/>
  <c r="G4"/>
  <c r="G5"/>
  <c r="G6"/>
  <c r="G2"/>
  <c r="H3"/>
  <c r="H4"/>
  <c r="H5"/>
  <c r="H6"/>
  <c r="H2"/>
  <c r="E2"/>
  <c r="E3"/>
  <c r="E4"/>
  <c r="E5"/>
  <c r="E6"/>
  <c r="D3"/>
  <c r="D4"/>
  <c r="F4" s="1"/>
  <c r="D5"/>
  <c r="D6"/>
  <c r="F6" s="1"/>
  <c r="D2"/>
  <c r="F3"/>
  <c r="F5"/>
  <c r="F2"/>
  <c r="C3" i="8"/>
  <c r="C4"/>
  <c r="C5"/>
  <c r="C6"/>
  <c r="C7"/>
  <c r="C8"/>
  <c r="C9"/>
  <c r="C10"/>
  <c r="C11"/>
  <c r="C12"/>
  <c r="A11" i="6"/>
  <c r="B11"/>
  <c r="C11"/>
  <c r="D11"/>
  <c r="E11"/>
  <c r="F11"/>
  <c r="G11"/>
  <c r="H11"/>
  <c r="I11"/>
  <c r="J11"/>
  <c r="K11"/>
  <c r="C28" i="1"/>
  <c r="B28"/>
  <c r="K23"/>
  <c r="J23"/>
  <c r="I23"/>
  <c r="L22"/>
  <c r="L21"/>
  <c r="L20"/>
  <c r="L19"/>
  <c r="L18"/>
  <c r="K8"/>
  <c r="L4"/>
  <c r="L5"/>
  <c r="L6"/>
  <c r="L7"/>
  <c r="J8"/>
  <c r="I8"/>
  <c r="L3"/>
  <c r="F26" i="5" l="1"/>
  <c r="G16" s="1"/>
  <c r="F13"/>
  <c r="G12" s="1"/>
  <c r="F38"/>
  <c r="G30" s="1"/>
  <c r="F51"/>
  <c r="G48" s="1"/>
  <c r="G45"/>
  <c r="F64"/>
  <c r="G63" s="1"/>
  <c r="G23"/>
  <c r="G19"/>
  <c r="G15"/>
  <c r="G22"/>
  <c r="G18"/>
  <c r="G2"/>
  <c r="G8"/>
  <c r="G4"/>
  <c r="G10"/>
  <c r="G6"/>
  <c r="G3"/>
  <c r="G11"/>
  <c r="G9"/>
  <c r="G7"/>
  <c r="G5"/>
  <c r="L13" i="10"/>
  <c r="M13" s="1"/>
  <c r="C3" i="11" s="1"/>
  <c r="D3" s="1"/>
  <c r="K13" i="10"/>
  <c r="J12"/>
  <c r="J14"/>
  <c r="J16"/>
  <c r="L15"/>
  <c r="M15" s="1"/>
  <c r="C5" i="11" s="1"/>
  <c r="D5" s="1"/>
  <c r="K15" i="10"/>
  <c r="E44" i="5" l="1"/>
  <c r="E45"/>
  <c r="E50"/>
  <c r="E46"/>
  <c r="E48"/>
  <c r="E40"/>
  <c r="E47"/>
  <c r="E43"/>
  <c r="E42"/>
  <c r="E41"/>
  <c r="E49"/>
  <c r="E2"/>
  <c r="H2" s="1"/>
  <c r="I2" s="1"/>
  <c r="E9"/>
  <c r="E3"/>
  <c r="E10"/>
  <c r="E4"/>
  <c r="H4" s="1"/>
  <c r="I4" s="1"/>
  <c r="E12"/>
  <c r="E6"/>
  <c r="H6" s="1"/>
  <c r="I6" s="1"/>
  <c r="E7"/>
  <c r="H7" s="1"/>
  <c r="I7" s="1"/>
  <c r="E11"/>
  <c r="H11" s="1"/>
  <c r="I11" s="1"/>
  <c r="E8"/>
  <c r="E5"/>
  <c r="H5" s="1"/>
  <c r="I5" s="1"/>
  <c r="H9"/>
  <c r="I9" s="1"/>
  <c r="H3"/>
  <c r="I3" s="1"/>
  <c r="H10"/>
  <c r="I10" s="1"/>
  <c r="H8"/>
  <c r="I8" s="1"/>
  <c r="H45"/>
  <c r="I45" s="1"/>
  <c r="H48"/>
  <c r="H12"/>
  <c r="I12" s="1"/>
  <c r="G20"/>
  <c r="G24"/>
  <c r="G17"/>
  <c r="G21"/>
  <c r="G25"/>
  <c r="G61"/>
  <c r="G54"/>
  <c r="G28"/>
  <c r="G33"/>
  <c r="G41"/>
  <c r="H41" s="1"/>
  <c r="I41" s="1"/>
  <c r="G47"/>
  <c r="H47" s="1"/>
  <c r="I47" s="1"/>
  <c r="G46"/>
  <c r="H46" s="1"/>
  <c r="I46" s="1"/>
  <c r="G43"/>
  <c r="H43" s="1"/>
  <c r="I43" s="1"/>
  <c r="G37"/>
  <c r="G29"/>
  <c r="G36"/>
  <c r="G32"/>
  <c r="G62"/>
  <c r="G40"/>
  <c r="H40" s="1"/>
  <c r="I40" s="1"/>
  <c r="G44"/>
  <c r="H44" s="1"/>
  <c r="I44" s="1"/>
  <c r="G49"/>
  <c r="H49" s="1"/>
  <c r="G50"/>
  <c r="H50" s="1"/>
  <c r="I50" s="1"/>
  <c r="G42"/>
  <c r="H42" s="1"/>
  <c r="I42" s="1"/>
  <c r="G58"/>
  <c r="G57"/>
  <c r="G35"/>
  <c r="G31"/>
  <c r="G34"/>
  <c r="G56"/>
  <c r="G60"/>
  <c r="G53"/>
  <c r="G55"/>
  <c r="G59"/>
  <c r="L16" i="10"/>
  <c r="M16" s="1"/>
  <c r="C6" i="11" s="1"/>
  <c r="D6" s="1"/>
  <c r="K16" i="10"/>
  <c r="L12"/>
  <c r="M12" s="1"/>
  <c r="C2" i="11" s="1"/>
  <c r="D2" s="1"/>
  <c r="K12" i="10"/>
  <c r="L14"/>
  <c r="M14" s="1"/>
  <c r="C4" i="11" s="1"/>
  <c r="D4" s="1"/>
  <c r="K14" i="10"/>
  <c r="E35" i="5" l="1"/>
  <c r="E33"/>
  <c r="E36"/>
  <c r="E28"/>
  <c r="E31"/>
  <c r="E34"/>
  <c r="E37"/>
  <c r="E29"/>
  <c r="E32"/>
  <c r="E30"/>
  <c r="H30" s="1"/>
  <c r="I30" s="1"/>
  <c r="H34"/>
  <c r="I34" s="1"/>
  <c r="H36"/>
  <c r="I36" s="1"/>
  <c r="H37"/>
  <c r="I37" s="1"/>
  <c r="H28"/>
  <c r="I28" s="1"/>
  <c r="E54"/>
  <c r="E58"/>
  <c r="H58" s="1"/>
  <c r="I58" s="1"/>
  <c r="E62"/>
  <c r="H62" s="1"/>
  <c r="I62" s="1"/>
  <c r="E60"/>
  <c r="E55"/>
  <c r="E56"/>
  <c r="E59"/>
  <c r="E57"/>
  <c r="E53"/>
  <c r="E63"/>
  <c r="H63" s="1"/>
  <c r="I63" s="1"/>
  <c r="E61"/>
  <c r="H61" s="1"/>
  <c r="I61" s="1"/>
  <c r="E15"/>
  <c r="H15" s="1"/>
  <c r="I15" s="1"/>
  <c r="E23"/>
  <c r="H23" s="1"/>
  <c r="I23" s="1"/>
  <c r="E20"/>
  <c r="E25"/>
  <c r="E19"/>
  <c r="H19" s="1"/>
  <c r="I19" s="1"/>
  <c r="E17"/>
  <c r="E22"/>
  <c r="H22" s="1"/>
  <c r="I22" s="1"/>
  <c r="E16"/>
  <c r="H16" s="1"/>
  <c r="I16" s="1"/>
  <c r="E24"/>
  <c r="H24" s="1"/>
  <c r="I24" s="1"/>
  <c r="E18"/>
  <c r="H18" s="1"/>
  <c r="I18" s="1"/>
  <c r="E21"/>
  <c r="H21" s="1"/>
  <c r="H55"/>
  <c r="I55" s="1"/>
  <c r="H60"/>
  <c r="I60" s="1"/>
  <c r="H35"/>
  <c r="I35" s="1"/>
  <c r="H59"/>
  <c r="I59" s="1"/>
  <c r="H53"/>
  <c r="I53" s="1"/>
  <c r="H56"/>
  <c r="I56" s="1"/>
  <c r="H31"/>
  <c r="I31" s="1"/>
  <c r="H57"/>
  <c r="I57" s="1"/>
  <c r="H32"/>
  <c r="I32" s="1"/>
  <c r="H29"/>
  <c r="I29" s="1"/>
  <c r="H33"/>
  <c r="I33" s="1"/>
  <c r="H54"/>
  <c r="I54" s="1"/>
  <c r="H25"/>
  <c r="I25" s="1"/>
  <c r="H17"/>
  <c r="I17" s="1"/>
  <c r="H20"/>
  <c r="I20" s="1"/>
  <c r="I21" l="1"/>
  <c r="H66"/>
  <c r="H65"/>
  <c r="I65"/>
  <c r="I66"/>
  <c r="D13" i="1"/>
  <c r="B13"/>
  <c r="C13"/>
</calcChain>
</file>

<file path=xl/comments1.xml><?xml version="1.0" encoding="utf-8"?>
<comments xmlns="http://schemas.openxmlformats.org/spreadsheetml/2006/main">
  <authors>
    <author>glr</author>
  </authors>
  <commentList>
    <comment ref="A47" authorId="0">
      <text>
        <r>
          <rPr>
            <b/>
            <sz val="9"/>
            <color indexed="81"/>
            <rFont val="Tahoma"/>
            <charset val="1"/>
          </rPr>
          <t>glr:</t>
        </r>
        <r>
          <rPr>
            <sz val="9"/>
            <color indexed="81"/>
            <rFont val="Tahoma"/>
            <charset val="1"/>
          </rPr>
          <t xml:space="preserve">
Não fez a prova. Confirmado.</t>
        </r>
      </text>
    </comment>
  </commentList>
</comments>
</file>

<file path=xl/comments2.xml><?xml version="1.0" encoding="utf-8"?>
<comments xmlns="http://schemas.openxmlformats.org/spreadsheetml/2006/main">
  <authors>
    <author>glr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glr:</t>
        </r>
        <r>
          <rPr>
            <sz val="9"/>
            <color indexed="81"/>
            <rFont val="Tahoma"/>
            <family val="2"/>
          </rPr>
          <t xml:space="preserve">
quem é not????</t>
        </r>
      </text>
    </comment>
  </commentList>
</comments>
</file>

<file path=xl/sharedStrings.xml><?xml version="1.0" encoding="utf-8"?>
<sst xmlns="http://schemas.openxmlformats.org/spreadsheetml/2006/main" count="362" uniqueCount="166">
  <si>
    <t>Bradock</t>
  </si>
  <si>
    <t>Agentes somos nozes</t>
  </si>
  <si>
    <t>Winning Eleven</t>
  </si>
  <si>
    <t>M.O.D.I.S.S.E</t>
  </si>
  <si>
    <t>Set Attack forever</t>
  </si>
  <si>
    <t>vitorias</t>
  </si>
  <si>
    <t>empates</t>
  </si>
  <si>
    <t>derrotas</t>
  </si>
  <si>
    <t>pontos</t>
  </si>
  <si>
    <t>jogos</t>
  </si>
  <si>
    <t>TURNO Macintosh</t>
  </si>
  <si>
    <t>TURNO macintosh</t>
  </si>
  <si>
    <t>TURNO PC - o bom</t>
  </si>
  <si>
    <t>TURNO PC</t>
  </si>
  <si>
    <t>Equipe</t>
  </si>
  <si>
    <t>Score 1</t>
  </si>
  <si>
    <t>Score 2</t>
  </si>
  <si>
    <t>Set Attack Forever</t>
  </si>
  <si>
    <t>ciclo de 300 ms</t>
  </si>
  <si>
    <t>Modisse</t>
  </si>
  <si>
    <t>Edurado Ferreira de Souza</t>
  </si>
  <si>
    <t>Diego Carlos Lucena de A Lima</t>
  </si>
  <si>
    <t>Fabio Almeida Melo</t>
  </si>
  <si>
    <t>Rafael de Melo Aroxa</t>
  </si>
  <si>
    <t>Eduardo Gade Gusmão</t>
  </si>
  <si>
    <t>Filipe Carlos de Albuquerque Calegario</t>
  </si>
  <si>
    <t>Agentes Somos Nozes</t>
  </si>
  <si>
    <t>Filipe Wanderley Lima</t>
  </si>
  <si>
    <t>Thiago Augusto V. Lima</t>
  </si>
  <si>
    <t>Thiago José Carvalho Pereira dos Santos</t>
  </si>
  <si>
    <t>Thiago Lessa Prata</t>
  </si>
  <si>
    <t>Diogo de Lima Lages</t>
  </si>
  <si>
    <t>Jonathan Soares</t>
  </si>
  <si>
    <t>Thiago Henrique Fernandes da Paz</t>
  </si>
  <si>
    <t>João Vitor O Batista</t>
  </si>
  <si>
    <t>André Estevão Beltrão Chagas</t>
  </si>
  <si>
    <t>Set Attack For Ever</t>
  </si>
  <si>
    <t>Rafael Santana dos Santos</t>
  </si>
  <si>
    <t>Jacinto Felipe Silva Reis</t>
  </si>
  <si>
    <t>Lucas Praciano Marinho</t>
  </si>
  <si>
    <t>Bruno Almeida Pimentel</t>
  </si>
  <si>
    <t>Jorge Eduardo Falcão Lindoso</t>
  </si>
  <si>
    <t>Carlos Frederico de Azevedo</t>
  </si>
  <si>
    <t>Tiago Lemos de Araujo Machado</t>
  </si>
  <si>
    <t>Diego Wesley de Carvalho Spindola</t>
  </si>
  <si>
    <t>João Carlos Procópio Florêncio</t>
  </si>
  <si>
    <t>Agay Borges do Nascimento</t>
  </si>
  <si>
    <t>Hugo Rafael Azevedo de Alencar</t>
  </si>
  <si>
    <t>Filipe Melo Santos de Serpa Brandão</t>
  </si>
  <si>
    <t>Wesley Davison Braga de Melo</t>
  </si>
  <si>
    <t>Tiago de Oliveira Bernardo</t>
  </si>
  <si>
    <t>Iuri de Albuquerque Ribeiro dos Anjos</t>
  </si>
  <si>
    <t>Danilo Nascimento Queiroz</t>
  </si>
  <si>
    <t>Sergio René Pessoa Vila Nova Filho</t>
  </si>
  <si>
    <t>Philippe Pereira das Neves</t>
  </si>
  <si>
    <t>Adriano Silva Tavares de Melo</t>
  </si>
  <si>
    <t>Drance Oliveira</t>
  </si>
  <si>
    <t>Helio Vicente de Brito Jr</t>
  </si>
  <si>
    <t>Vanessa Piauilino</t>
  </si>
  <si>
    <t>Mariane Mariz Vieira</t>
  </si>
  <si>
    <t>Bruno Thiago Monteiro da Silva</t>
  </si>
  <si>
    <t>Renato Parente</t>
  </si>
  <si>
    <t>Leandro do Carmo Silva</t>
  </si>
  <si>
    <t>Lucas Ventura de Souza</t>
  </si>
  <si>
    <t>Luiz Filipe Auto Gomes</t>
  </si>
  <si>
    <t>Estácio Menezes Diniz Ferraz</t>
  </si>
  <si>
    <t>Igor de Oliveira Lima Souza</t>
  </si>
  <si>
    <t>Rodrigo Pigatti Marroquim</t>
  </si>
  <si>
    <t>Murilo Velozo Machado</t>
  </si>
  <si>
    <t>Luiz Felipe de Oliveira Libório</t>
  </si>
  <si>
    <t>Lailson Bandeira de Moraes</t>
  </si>
  <si>
    <t>Guilherme V de Carvalho</t>
  </si>
  <si>
    <t>Emanuel de Barros A. Ferreira</t>
  </si>
  <si>
    <t>Seminário</t>
  </si>
  <si>
    <t>Prova</t>
  </si>
  <si>
    <t xml:space="preserve">Aluno </t>
  </si>
  <si>
    <t>Tiago Lemos</t>
  </si>
  <si>
    <t>Rafael Santos</t>
  </si>
  <si>
    <t>Lucas Marinho</t>
  </si>
  <si>
    <t>Jorge Lindoso</t>
  </si>
  <si>
    <t>Leandro Henrique</t>
  </si>
  <si>
    <t>João Carlos</t>
  </si>
  <si>
    <t>Gustavo Assumpçao</t>
  </si>
  <si>
    <t>Carlos Frederico</t>
  </si>
  <si>
    <t>Diego Spindola</t>
  </si>
  <si>
    <t>Adriano Melo</t>
  </si>
  <si>
    <t>Drance Meira</t>
  </si>
  <si>
    <t>Danilo Queiroz</t>
  </si>
  <si>
    <t>Filipe melo</t>
  </si>
  <si>
    <t>Hugo Rafael</t>
  </si>
  <si>
    <t>Luiz Felipe Liborio</t>
  </si>
  <si>
    <t>Philippe Neves</t>
  </si>
  <si>
    <t>Sergio René</t>
  </si>
  <si>
    <t>Tiago Oliveira Bernardo</t>
  </si>
  <si>
    <t>Wesley Davison</t>
  </si>
  <si>
    <t>Hélio Vicente de Brito Júnior</t>
  </si>
  <si>
    <t>Igor Oliveira</t>
  </si>
  <si>
    <t>Luís Filipe Auto Gomes</t>
  </si>
  <si>
    <t>Vanessa Piauilino Gomes Santos</t>
  </si>
  <si>
    <t>Por exemplo: Diego Lima deu 9,5 para Eduardo Ferreira e 10 para Emanuel Ferreira. E Diego possui média geral 9,98</t>
  </si>
  <si>
    <t>Legenda: Os indivíduos das colunas avaliam os das linhas. A coluna média mostra a média de cada aluno.</t>
  </si>
  <si>
    <t>Rodrigo Pigatti (rpm)</t>
  </si>
  <si>
    <t>Rafael Arôxa (rma5)</t>
  </si>
  <si>
    <t>Lailson Bandeira (lbm4)</t>
  </si>
  <si>
    <t>Guilherme Vasconcelos (gvc)</t>
  </si>
  <si>
    <t>Filipe Calegário (fcac)</t>
  </si>
  <si>
    <t>Fábio Melo (fam2)</t>
  </si>
  <si>
    <t>Emanuel Ferreira (ebaf)</t>
  </si>
  <si>
    <t>Eduardo Gade (egg)</t>
  </si>
  <si>
    <t>Eduardo Ferreira (efs)</t>
  </si>
  <si>
    <t>Diego Lima (dclal)</t>
  </si>
  <si>
    <t>Avaliado</t>
  </si>
  <si>
    <t>Felipe Calegário (fcac)</t>
  </si>
  <si>
    <t>Média</t>
  </si>
  <si>
    <t>Avaliador</t>
  </si>
  <si>
    <t>Thiago Prata</t>
  </si>
  <si>
    <t>Thiago Henrique</t>
  </si>
  <si>
    <t>Thiago Carvalho</t>
  </si>
  <si>
    <t>Thiago Augusto</t>
  </si>
  <si>
    <t>João Babbeco</t>
  </si>
  <si>
    <t>Jacinto Filipe</t>
  </si>
  <si>
    <t>Filipe Wanderley</t>
  </si>
  <si>
    <t>Diogo Lages</t>
  </si>
  <si>
    <t>Andre de Melo</t>
  </si>
  <si>
    <t>André Chagas</t>
  </si>
  <si>
    <t>Nota dos Pares</t>
  </si>
  <si>
    <t>nota</t>
  </si>
  <si>
    <t>nota1</t>
  </si>
  <si>
    <t>nota2</t>
  </si>
  <si>
    <t>média</t>
  </si>
  <si>
    <t>nota-base por participação</t>
  </si>
  <si>
    <t>bonus máx pelo resultado</t>
  </si>
  <si>
    <t>nota final</t>
  </si>
  <si>
    <t>% melhor resultado</t>
  </si>
  <si>
    <t>Média mid-term</t>
  </si>
  <si>
    <t>TURNO FINAL PC - o bom</t>
  </si>
  <si>
    <t>peso mid-term</t>
  </si>
  <si>
    <t>peso final</t>
  </si>
  <si>
    <t>mid-term</t>
  </si>
  <si>
    <t>final</t>
  </si>
  <si>
    <t>% do melhor</t>
  </si>
  <si>
    <t>nota final game 2</t>
  </si>
  <si>
    <t>nota normal</t>
  </si>
  <si>
    <t>média ponderada</t>
  </si>
  <si>
    <t>mid-term + final</t>
  </si>
  <si>
    <t>FINAL TURNO PC</t>
  </si>
  <si>
    <t>game 1</t>
  </si>
  <si>
    <t>game 2</t>
  </si>
  <si>
    <t>competição</t>
  </si>
  <si>
    <t>diferença</t>
  </si>
  <si>
    <t>Nota projeto</t>
  </si>
  <si>
    <t>pesos</t>
  </si>
  <si>
    <t>prova</t>
  </si>
  <si>
    <t xml:space="preserve">seminario </t>
  </si>
  <si>
    <t>projeto</t>
  </si>
  <si>
    <t>Leandro Henrique Espindola V de Almeida</t>
  </si>
  <si>
    <t>Iuri ribeiro</t>
  </si>
  <si>
    <t>Andre Felipe Pereira de Melo</t>
  </si>
  <si>
    <t>Gustavo Assumpcao Pinto de Oliveira</t>
  </si>
  <si>
    <t>mediana</t>
  </si>
  <si>
    <t>pares</t>
  </si>
  <si>
    <t>p3</t>
  </si>
  <si>
    <t>fazer final</t>
  </si>
  <si>
    <t>fazer final como 2a chamada</t>
  </si>
  <si>
    <t xml:space="preserve">Nota final </t>
  </si>
  <si>
    <t>Agay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</si>
</sst>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</font>
    <font>
      <sz val="10"/>
      <color indexed="9"/>
      <name val="Arial Bold"/>
    </font>
    <font>
      <sz val="11"/>
      <color indexed="9"/>
      <name val="Lucida Grande"/>
    </font>
    <font>
      <sz val="11"/>
      <color theme="7" tint="-0.499984740745262"/>
      <name val="Lucida Grande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Helvetica Neue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Protection="0">
      <alignment vertical="top"/>
    </xf>
    <xf numFmtId="9" fontId="13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6" fillId="0" borderId="0" xfId="1" applyAlignment="1"/>
    <xf numFmtId="0" fontId="7" fillId="0" borderId="0" xfId="1" applyNumberFormat="1" applyFont="1" applyAlignment="1">
      <alignment vertical="top"/>
    </xf>
    <xf numFmtId="0" fontId="8" fillId="7" borderId="3" xfId="1" applyNumberFormat="1" applyFont="1" applyFill="1" applyBorder="1" applyAlignment="1">
      <alignment vertical="center"/>
    </xf>
    <xf numFmtId="0" fontId="8" fillId="7" borderId="4" xfId="1" applyNumberFormat="1" applyFont="1" applyFill="1" applyBorder="1" applyAlignment="1">
      <alignment vertical="center"/>
    </xf>
    <xf numFmtId="0" fontId="8" fillId="8" borderId="5" xfId="1" applyNumberFormat="1" applyFont="1" applyFill="1" applyBorder="1" applyAlignment="1">
      <alignment wrapText="1"/>
    </xf>
    <xf numFmtId="0" fontId="8" fillId="9" borderId="5" xfId="1" applyNumberFormat="1" applyFont="1" applyFill="1" applyBorder="1" applyAlignment="1">
      <alignment wrapText="1"/>
    </xf>
    <xf numFmtId="0" fontId="9" fillId="10" borderId="5" xfId="1" applyNumberFormat="1" applyFont="1" applyFill="1" applyBorder="1" applyAlignment="1">
      <alignment horizontal="center" wrapText="1"/>
    </xf>
    <xf numFmtId="0" fontId="0" fillId="0" borderId="6" xfId="0" applyBorder="1"/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10" fillId="21" borderId="9" xfId="0" applyNumberFormat="1" applyFont="1" applyFill="1" applyBorder="1" applyAlignment="1"/>
    <xf numFmtId="0" fontId="11" fillId="21" borderId="10" xfId="0" applyNumberFormat="1" applyFont="1" applyFill="1" applyBorder="1" applyAlignment="1">
      <alignment horizontal="center"/>
    </xf>
    <xf numFmtId="0" fontId="11" fillId="21" borderId="11" xfId="0" applyNumberFormat="1" applyFont="1" applyFill="1" applyBorder="1" applyAlignment="1">
      <alignment horizontal="center"/>
    </xf>
    <xf numFmtId="0" fontId="10" fillId="21" borderId="12" xfId="0" applyNumberFormat="1" applyFont="1" applyFill="1" applyBorder="1" applyAlignment="1"/>
    <xf numFmtId="2" fontId="0" fillId="0" borderId="0" xfId="0" applyNumberFormat="1"/>
    <xf numFmtId="0" fontId="12" fillId="0" borderId="0" xfId="0" applyFont="1"/>
    <xf numFmtId="0" fontId="1" fillId="0" borderId="0" xfId="0" applyFont="1"/>
    <xf numFmtId="2" fontId="1" fillId="0" borderId="0" xfId="0" applyNumberFormat="1" applyFont="1"/>
    <xf numFmtId="16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3" fillId="0" borderId="0" xfId="0" applyFont="1" applyFill="1" applyAlignment="1">
      <alignment horizontal="right"/>
    </xf>
    <xf numFmtId="164" fontId="1" fillId="0" borderId="0" xfId="0" applyNumberFormat="1" applyFont="1"/>
    <xf numFmtId="0" fontId="0" fillId="0" borderId="13" xfId="0" applyBorder="1" applyAlignment="1">
      <alignment wrapText="1"/>
    </xf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14" xfId="0" applyBorder="1"/>
    <xf numFmtId="0" fontId="0" fillId="0" borderId="11" xfId="0" applyFill="1" applyBorder="1"/>
    <xf numFmtId="0" fontId="0" fillId="0" borderId="10" xfId="0" applyBorder="1"/>
    <xf numFmtId="0" fontId="1" fillId="0" borderId="0" xfId="0" applyFont="1" applyAlignment="1">
      <alignment horizontal="right"/>
    </xf>
    <xf numFmtId="0" fontId="1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0" fillId="22" borderId="6" xfId="0" applyFill="1" applyBorder="1"/>
    <xf numFmtId="164" fontId="0" fillId="22" borderId="6" xfId="0" applyNumberFormat="1" applyFill="1" applyBorder="1"/>
    <xf numFmtId="9" fontId="0" fillId="22" borderId="6" xfId="2" applyFont="1" applyFill="1" applyBorder="1"/>
    <xf numFmtId="164" fontId="1" fillId="22" borderId="6" xfId="0" applyNumberFormat="1" applyFont="1" applyFill="1" applyBorder="1"/>
    <xf numFmtId="0" fontId="5" fillId="2" borderId="0" xfId="0" applyFont="1" applyFill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0" fillId="0" borderId="0" xfId="0" applyNumberFormat="1" applyFill="1"/>
    <xf numFmtId="164" fontId="1" fillId="0" borderId="0" xfId="0" applyNumberFormat="1" applyFont="1" applyFill="1"/>
    <xf numFmtId="0" fontId="4" fillId="0" borderId="2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14" fillId="3" borderId="0" xfId="0" applyFont="1" applyFill="1" applyBorder="1" applyAlignment="1">
      <alignment vertical="top" wrapText="1"/>
    </xf>
    <xf numFmtId="164" fontId="0" fillId="0" borderId="0" xfId="0" applyNumberFormat="1" applyFont="1" applyFill="1"/>
    <xf numFmtId="9" fontId="13" fillId="0" borderId="0" xfId="2" applyFont="1" applyFill="1"/>
    <xf numFmtId="0" fontId="1" fillId="3" borderId="0" xfId="0" applyFont="1" applyFill="1" applyAlignment="1">
      <alignment horizontal="center"/>
    </xf>
    <xf numFmtId="0" fontId="0" fillId="11" borderId="0" xfId="0" applyFill="1"/>
    <xf numFmtId="0" fontId="17" fillId="0" borderId="0" xfId="1" applyNumberFormat="1" applyFont="1" applyAlignment="1">
      <alignment vertical="top"/>
    </xf>
    <xf numFmtId="0" fontId="17" fillId="23" borderId="0" xfId="1" applyNumberFormat="1" applyFont="1" applyFill="1" applyAlignment="1">
      <alignment vertical="top"/>
    </xf>
    <xf numFmtId="164" fontId="0" fillId="0" borderId="0" xfId="0" applyNumberFormat="1" applyAlignment="1">
      <alignment horizontal="right"/>
    </xf>
    <xf numFmtId="2" fontId="0" fillId="0" borderId="0" xfId="0" applyNumberFormat="1" applyFill="1"/>
    <xf numFmtId="2" fontId="0" fillId="0" borderId="0" xfId="0" applyNumberFormat="1" applyFill="1" applyBorder="1"/>
    <xf numFmtId="0" fontId="0" fillId="0" borderId="6" xfId="0" applyFill="1" applyBorder="1"/>
    <xf numFmtId="0" fontId="0" fillId="22" borderId="6" xfId="0" applyFill="1" applyBorder="1" applyAlignment="1">
      <alignment horizontal="center"/>
    </xf>
    <xf numFmtId="0" fontId="0" fillId="24" borderId="0" xfId="0" applyFill="1"/>
    <xf numFmtId="0" fontId="0" fillId="2" borderId="0" xfId="0" applyFill="1"/>
    <xf numFmtId="0" fontId="0" fillId="22" borderId="0" xfId="0" applyFill="1" applyBorder="1"/>
    <xf numFmtId="0" fontId="0" fillId="3" borderId="0" xfId="0" applyFill="1"/>
    <xf numFmtId="2" fontId="0" fillId="3" borderId="0" xfId="0" applyNumberFormat="1" applyFill="1"/>
    <xf numFmtId="0" fontId="0" fillId="0" borderId="0" xfId="0" applyBorder="1"/>
    <xf numFmtId="0" fontId="1" fillId="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2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21" borderId="8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/>
    </xf>
    <xf numFmtId="0" fontId="0" fillId="19" borderId="0" xfId="0" applyFill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>
      <pane ySplit="1" topLeftCell="A2" activePane="bottomLeft" state="frozen"/>
      <selection pane="bottomLeft" activeCell="A12" sqref="A12"/>
    </sheetView>
  </sheetViews>
  <sheetFormatPr defaultRowHeight="15"/>
  <cols>
    <col min="1" max="1" width="39.140625" bestFit="1" customWidth="1"/>
    <col min="2" max="2" width="21.42578125" customWidth="1"/>
    <col min="3" max="3" width="9.140625" customWidth="1"/>
    <col min="4" max="4" width="10" customWidth="1"/>
    <col min="5" max="5" width="11.28515625" customWidth="1"/>
    <col min="6" max="6" width="6" customWidth="1"/>
    <col min="7" max="7" width="9.42578125" customWidth="1"/>
    <col min="8" max="8" width="12.28515625" customWidth="1"/>
    <col min="9" max="9" width="13.42578125" customWidth="1"/>
    <col min="10" max="10" width="5.5703125" customWidth="1"/>
    <col min="12" max="12" width="10.28515625" bestFit="1" customWidth="1"/>
  </cols>
  <sheetData>
    <row r="1" spans="1:14">
      <c r="A1" t="s">
        <v>75</v>
      </c>
      <c r="B1" t="s">
        <v>14</v>
      </c>
      <c r="C1" s="79" t="s">
        <v>74</v>
      </c>
      <c r="D1" s="79" t="s">
        <v>73</v>
      </c>
      <c r="E1" t="s">
        <v>148</v>
      </c>
      <c r="F1" t="s">
        <v>160</v>
      </c>
      <c r="G1" t="s">
        <v>149</v>
      </c>
      <c r="H1" s="79" t="s">
        <v>150</v>
      </c>
      <c r="I1" s="42" t="s">
        <v>164</v>
      </c>
      <c r="J1" s="42"/>
    </row>
    <row r="2" spans="1:14">
      <c r="A2" t="s">
        <v>35</v>
      </c>
      <c r="B2" t="s">
        <v>26</v>
      </c>
      <c r="C2">
        <v>6.5</v>
      </c>
      <c r="D2">
        <v>9</v>
      </c>
      <c r="E2" s="41">
        <f>'game1+2'!$D$3</f>
        <v>8.4398496240601499</v>
      </c>
      <c r="F2" s="41">
        <f>'notas dos pares agentessomosnoz'!N3</f>
        <v>8.7681818181818176</v>
      </c>
      <c r="G2" s="37">
        <f t="shared" ref="G2:G11" si="0">F2-$F$13</f>
        <v>-0.24454545454545595</v>
      </c>
      <c r="H2" s="41">
        <f>E2+G2</f>
        <v>8.195304169514694</v>
      </c>
      <c r="I2" s="76">
        <f t="shared" ref="I2:I12" si="1">C2*$L$3+D2*$M$3+H2*$N$3</f>
        <v>7.9281216678058772</v>
      </c>
      <c r="J2" s="76"/>
      <c r="K2" s="78" t="s">
        <v>151</v>
      </c>
      <c r="L2" s="78" t="s">
        <v>152</v>
      </c>
      <c r="M2" s="78" t="s">
        <v>153</v>
      </c>
      <c r="N2" s="78" t="s">
        <v>154</v>
      </c>
    </row>
    <row r="3" spans="1:14">
      <c r="A3" t="s">
        <v>31</v>
      </c>
      <c r="B3" t="s">
        <v>26</v>
      </c>
      <c r="C3">
        <v>5</v>
      </c>
      <c r="D3">
        <v>9</v>
      </c>
      <c r="E3" s="41">
        <f>'game1+2'!$D$3</f>
        <v>8.4398496240601499</v>
      </c>
      <c r="F3" s="41">
        <f>'notas dos pares agentessomosnoz'!N5</f>
        <v>8.8372727272727261</v>
      </c>
      <c r="G3" s="37">
        <f t="shared" si="0"/>
        <v>-0.17545454545454753</v>
      </c>
      <c r="H3" s="41">
        <f t="shared" ref="H3:H63" si="2">E3+G3</f>
        <v>8.2643950786056024</v>
      </c>
      <c r="I3" s="76">
        <f t="shared" si="1"/>
        <v>7.505758031442241</v>
      </c>
      <c r="J3" s="76"/>
      <c r="K3" s="56" t="s">
        <v>161</v>
      </c>
      <c r="L3" s="77">
        <v>0.3</v>
      </c>
      <c r="M3" s="77">
        <v>0.3</v>
      </c>
      <c r="N3" s="77">
        <v>0.4</v>
      </c>
    </row>
    <row r="4" spans="1:14">
      <c r="A4" t="s">
        <v>27</v>
      </c>
      <c r="B4" t="s">
        <v>26</v>
      </c>
      <c r="C4">
        <v>7.5</v>
      </c>
      <c r="D4">
        <v>9</v>
      </c>
      <c r="E4" s="41">
        <f>'game1+2'!$D$3</f>
        <v>8.4398496240601499</v>
      </c>
      <c r="F4" s="41">
        <f>'notas dos pares agentessomosnoz'!N6</f>
        <v>9.1454545454545446</v>
      </c>
      <c r="G4" s="37">
        <f t="shared" si="0"/>
        <v>0.13272727272727103</v>
      </c>
      <c r="H4" s="41">
        <f t="shared" si="2"/>
        <v>8.572576896787421</v>
      </c>
      <c r="I4" s="76">
        <f t="shared" si="1"/>
        <v>8.3790307587149684</v>
      </c>
      <c r="J4" s="76"/>
      <c r="K4" s="42"/>
      <c r="L4" s="42"/>
      <c r="M4" s="42"/>
      <c r="N4" s="42"/>
    </row>
    <row r="5" spans="1:14">
      <c r="A5" t="s">
        <v>38</v>
      </c>
      <c r="B5" t="s">
        <v>26</v>
      </c>
      <c r="C5">
        <v>7.25</v>
      </c>
      <c r="D5">
        <v>9</v>
      </c>
      <c r="E5" s="41">
        <f>'game1+2'!$D$3</f>
        <v>8.4398496240601499</v>
      </c>
      <c r="F5" s="41">
        <f>'notas dos pares agentessomosnoz'!N7</f>
        <v>8.872727272727273</v>
      </c>
      <c r="G5" s="37">
        <f t="shared" si="0"/>
        <v>-0.14000000000000057</v>
      </c>
      <c r="H5" s="41">
        <f t="shared" si="2"/>
        <v>8.2998496240601494</v>
      </c>
      <c r="I5" s="76">
        <f t="shared" si="1"/>
        <v>8.1949398496240597</v>
      </c>
      <c r="J5" s="76"/>
    </row>
    <row r="6" spans="1:14">
      <c r="A6" t="s">
        <v>34</v>
      </c>
      <c r="B6" t="s">
        <v>26</v>
      </c>
      <c r="C6">
        <v>7</v>
      </c>
      <c r="D6">
        <v>9</v>
      </c>
      <c r="E6" s="41">
        <f>'game1+2'!$D$3</f>
        <v>8.4398496240601499</v>
      </c>
      <c r="F6" s="63">
        <f>'notas dos pares agentessomosnoz'!N8</f>
        <v>7.9854545454545454</v>
      </c>
      <c r="G6" s="75">
        <f t="shared" si="0"/>
        <v>-1.0272727272727282</v>
      </c>
      <c r="H6" s="41">
        <f t="shared" si="2"/>
        <v>7.4125768967874217</v>
      </c>
      <c r="I6" s="76">
        <f t="shared" si="1"/>
        <v>7.7650307587149685</v>
      </c>
      <c r="J6" s="76"/>
    </row>
    <row r="7" spans="1:14">
      <c r="A7" t="s">
        <v>32</v>
      </c>
      <c r="B7" t="s">
        <v>26</v>
      </c>
      <c r="C7">
        <v>5.5</v>
      </c>
      <c r="D7">
        <v>9</v>
      </c>
      <c r="E7" s="41">
        <f>'game1+2'!$D$3</f>
        <v>8.4398496240601499</v>
      </c>
      <c r="F7" s="41">
        <f>'notas dos pares agentessomosnoz'!N9</f>
        <v>8.5599999999999987</v>
      </c>
      <c r="G7" s="37">
        <f t="shared" si="0"/>
        <v>-0.45272727272727487</v>
      </c>
      <c r="H7" s="41">
        <f t="shared" si="2"/>
        <v>7.9871223513328751</v>
      </c>
      <c r="I7" s="76">
        <f t="shared" si="1"/>
        <v>7.54484894053315</v>
      </c>
      <c r="J7" s="76"/>
    </row>
    <row r="8" spans="1:14">
      <c r="A8" t="s">
        <v>28</v>
      </c>
      <c r="B8" t="s">
        <v>26</v>
      </c>
      <c r="C8">
        <v>7</v>
      </c>
      <c r="D8">
        <v>9</v>
      </c>
      <c r="E8" s="41">
        <f>'game1+2'!$D$3</f>
        <v>8.4398496240601499</v>
      </c>
      <c r="F8" s="41">
        <f>'notas dos pares agentessomosnoz'!N10</f>
        <v>9.8045454545454547</v>
      </c>
      <c r="G8" s="37">
        <f t="shared" si="0"/>
        <v>0.79181818181818109</v>
      </c>
      <c r="H8" s="41">
        <f t="shared" si="2"/>
        <v>9.231667805878331</v>
      </c>
      <c r="I8" s="76">
        <f t="shared" si="1"/>
        <v>8.4926671223513317</v>
      </c>
      <c r="J8" s="76"/>
      <c r="K8" s="81"/>
    </row>
    <row r="9" spans="1:14">
      <c r="A9" t="s">
        <v>33</v>
      </c>
      <c r="B9" t="s">
        <v>26</v>
      </c>
      <c r="C9">
        <v>9</v>
      </c>
      <c r="D9">
        <v>9</v>
      </c>
      <c r="E9" s="41">
        <f>'game1+2'!$D$3</f>
        <v>8.4398496240601499</v>
      </c>
      <c r="F9" s="41">
        <f>'notas dos pares agentessomosnoz'!N12</f>
        <v>8.8136363636363644</v>
      </c>
      <c r="G9" s="37">
        <f t="shared" si="0"/>
        <v>-0.19909090909090921</v>
      </c>
      <c r="H9" s="41">
        <f t="shared" si="2"/>
        <v>8.2407587149692407</v>
      </c>
      <c r="I9" s="76">
        <f t="shared" si="1"/>
        <v>8.6963034859876949</v>
      </c>
      <c r="J9" s="76"/>
      <c r="K9" s="42"/>
      <c r="L9" s="84"/>
    </row>
    <row r="10" spans="1:14">
      <c r="A10" t="s">
        <v>29</v>
      </c>
      <c r="B10" t="s">
        <v>26</v>
      </c>
      <c r="C10">
        <v>6.5</v>
      </c>
      <c r="D10">
        <v>9</v>
      </c>
      <c r="E10" s="41">
        <f>'game1+2'!$D$3</f>
        <v>8.4398496240601499</v>
      </c>
      <c r="F10" s="41">
        <f>'notas dos pares agentessomosnoz'!N11</f>
        <v>10</v>
      </c>
      <c r="G10" s="37">
        <f t="shared" si="0"/>
        <v>0.98727272727272641</v>
      </c>
      <c r="H10" s="41">
        <f t="shared" si="2"/>
        <v>9.4271223513328763</v>
      </c>
      <c r="I10" s="76">
        <f t="shared" si="1"/>
        <v>8.4208489405331513</v>
      </c>
      <c r="J10" s="76"/>
      <c r="K10" s="42"/>
    </row>
    <row r="11" spans="1:14">
      <c r="A11" t="s">
        <v>30</v>
      </c>
      <c r="B11" t="s">
        <v>26</v>
      </c>
      <c r="C11">
        <v>7</v>
      </c>
      <c r="D11">
        <v>9</v>
      </c>
      <c r="E11" s="41">
        <f>'game1+2'!$D$3</f>
        <v>8.4398496240601499</v>
      </c>
      <c r="F11" s="41">
        <f>'notas dos pares agentessomosnoz'!N13</f>
        <v>9.872727272727273</v>
      </c>
      <c r="G11" s="37">
        <f t="shared" si="0"/>
        <v>0.85999999999999943</v>
      </c>
      <c r="H11" s="41">
        <f t="shared" si="2"/>
        <v>9.2998496240601494</v>
      </c>
      <c r="I11" s="76">
        <f t="shared" si="1"/>
        <v>8.519939849624059</v>
      </c>
      <c r="J11" s="76"/>
    </row>
    <row r="12" spans="1:14">
      <c r="A12" s="21" t="s">
        <v>157</v>
      </c>
      <c r="B12" s="21" t="s">
        <v>26</v>
      </c>
      <c r="C12" s="21">
        <v>5.5</v>
      </c>
      <c r="D12">
        <v>9</v>
      </c>
      <c r="E12" s="41">
        <f>'game1+2'!$D$3</f>
        <v>8.4398496240601499</v>
      </c>
      <c r="F12" s="41">
        <f>'notas dos pares agentessomosnoz'!N4</f>
        <v>8.48</v>
      </c>
      <c r="G12" s="37">
        <f t="shared" ref="G12" si="3">F12-$F$13</f>
        <v>-0.53272727272727316</v>
      </c>
      <c r="H12" s="41">
        <f t="shared" ref="H12" si="4">E12+G12</f>
        <v>7.9071223513328768</v>
      </c>
      <c r="I12" s="76">
        <f t="shared" si="1"/>
        <v>7.51284894053315</v>
      </c>
      <c r="J12" s="76"/>
    </row>
    <row r="13" spans="1:14">
      <c r="E13" s="74" t="s">
        <v>129</v>
      </c>
      <c r="F13" s="45">
        <f>AVERAGE(F2:F12)</f>
        <v>9.0127272727272736</v>
      </c>
      <c r="H13" s="41"/>
    </row>
    <row r="14" spans="1:14">
      <c r="H14" s="41"/>
    </row>
    <row r="15" spans="1:14">
      <c r="A15" t="s">
        <v>55</v>
      </c>
      <c r="B15" t="s">
        <v>0</v>
      </c>
      <c r="C15">
        <v>7.5</v>
      </c>
      <c r="D15">
        <v>9</v>
      </c>
      <c r="E15" s="41">
        <f>'game1+2'!$D$2</f>
        <v>8.9022556390977456</v>
      </c>
      <c r="F15">
        <f>'notas dos pares Bradock'!B3</f>
        <v>9.8000000000000007</v>
      </c>
      <c r="G15" s="37">
        <f>F15-$F$26</f>
        <v>0.48181818181818414</v>
      </c>
      <c r="H15" s="41">
        <f t="shared" si="2"/>
        <v>9.3840738209159298</v>
      </c>
      <c r="I15" s="76">
        <f t="shared" ref="I15:I25" si="5">C15*$L$3+D15*$M$3+H15*$N$3</f>
        <v>8.7036295283663705</v>
      </c>
      <c r="J15" s="76"/>
    </row>
    <row r="16" spans="1:14">
      <c r="A16" t="s">
        <v>52</v>
      </c>
      <c r="B16" t="s">
        <v>0</v>
      </c>
      <c r="C16">
        <v>7.5</v>
      </c>
      <c r="D16">
        <v>9</v>
      </c>
      <c r="E16" s="41">
        <f>'game1+2'!$D$2</f>
        <v>8.9022556390977456</v>
      </c>
      <c r="F16">
        <f>'notas dos pares Bradock'!B5</f>
        <v>8.6999999999999993</v>
      </c>
      <c r="G16" s="37">
        <f t="shared" ref="G16:G25" si="6">F16-$F$26</f>
        <v>-0.61818181818181728</v>
      </c>
      <c r="H16" s="41">
        <f t="shared" si="2"/>
        <v>8.2840738209159284</v>
      </c>
      <c r="I16" s="76">
        <f t="shared" si="5"/>
        <v>8.263629528366371</v>
      </c>
      <c r="J16" s="76"/>
    </row>
    <row r="17" spans="1:11">
      <c r="A17" t="s">
        <v>56</v>
      </c>
      <c r="B17" t="s">
        <v>0</v>
      </c>
      <c r="C17">
        <v>3.5</v>
      </c>
      <c r="D17">
        <v>9</v>
      </c>
      <c r="E17" s="41">
        <f>'game1+2'!$D$2</f>
        <v>8.9022556390977456</v>
      </c>
      <c r="F17">
        <f>'notas dos pares Bradock'!B4</f>
        <v>7.7</v>
      </c>
      <c r="G17" s="37">
        <f t="shared" si="6"/>
        <v>-1.6181818181818164</v>
      </c>
      <c r="H17" s="41">
        <f t="shared" si="2"/>
        <v>7.2840738209159293</v>
      </c>
      <c r="I17" s="76">
        <f t="shared" si="5"/>
        <v>6.6636295283663713</v>
      </c>
      <c r="J17" s="76"/>
      <c r="K17" s="80" t="s">
        <v>162</v>
      </c>
    </row>
    <row r="18" spans="1:11">
      <c r="A18" s="21" t="s">
        <v>48</v>
      </c>
      <c r="B18" s="21" t="s">
        <v>0</v>
      </c>
      <c r="C18" s="21">
        <v>7.5</v>
      </c>
      <c r="D18" s="21">
        <v>9</v>
      </c>
      <c r="E18" s="63">
        <f>'game1+2'!$D$2</f>
        <v>8.9022556390977456</v>
      </c>
      <c r="F18" s="21">
        <f>'notas dos pares Bradock'!B6</f>
        <v>9.6</v>
      </c>
      <c r="G18" s="75">
        <f t="shared" si="6"/>
        <v>0.28181818181818308</v>
      </c>
      <c r="H18" s="41">
        <f t="shared" si="2"/>
        <v>9.1840738209159287</v>
      </c>
      <c r="I18" s="76">
        <f t="shared" si="5"/>
        <v>8.6236295283663704</v>
      </c>
      <c r="J18" s="76"/>
    </row>
    <row r="19" spans="1:11">
      <c r="A19" s="21" t="s">
        <v>47</v>
      </c>
      <c r="B19" s="21" t="s">
        <v>0</v>
      </c>
      <c r="C19" s="21">
        <v>7.5</v>
      </c>
      <c r="D19" s="21">
        <v>9</v>
      </c>
      <c r="E19" s="63">
        <f>'game1+2'!$D$2</f>
        <v>8.9022556390977456</v>
      </c>
      <c r="F19" s="21">
        <f>'notas dos pares Bradock'!B7</f>
        <v>9.6999999999999993</v>
      </c>
      <c r="G19" s="75">
        <f t="shared" si="6"/>
        <v>0.38181818181818272</v>
      </c>
      <c r="H19" s="41">
        <f t="shared" si="2"/>
        <v>9.2840738209159284</v>
      </c>
      <c r="I19" s="76">
        <f t="shared" si="5"/>
        <v>8.6636295283663713</v>
      </c>
      <c r="J19" s="76"/>
    </row>
    <row r="20" spans="1:11">
      <c r="A20" s="21" t="s">
        <v>51</v>
      </c>
      <c r="B20" s="21" t="s">
        <v>0</v>
      </c>
      <c r="C20" s="21">
        <v>8.5</v>
      </c>
      <c r="D20" s="21">
        <v>9</v>
      </c>
      <c r="E20" s="63">
        <f>'game1+2'!$D$2</f>
        <v>8.9022556390977456</v>
      </c>
      <c r="F20" s="21">
        <f>'notas dos pares Bradock'!B8</f>
        <v>9.8000000000000007</v>
      </c>
      <c r="G20" s="75">
        <f t="shared" si="6"/>
        <v>0.48181818181818414</v>
      </c>
      <c r="H20" s="41">
        <f t="shared" si="2"/>
        <v>9.3840738209159298</v>
      </c>
      <c r="I20" s="76">
        <f t="shared" si="5"/>
        <v>9.0036295283663712</v>
      </c>
      <c r="J20" s="76"/>
    </row>
    <row r="21" spans="1:11">
      <c r="A21" t="s">
        <v>69</v>
      </c>
      <c r="B21" t="s">
        <v>0</v>
      </c>
      <c r="C21">
        <v>7.5</v>
      </c>
      <c r="D21">
        <v>9</v>
      </c>
      <c r="E21" s="41">
        <f>'game1+2'!$D$2</f>
        <v>8.9022556390977456</v>
      </c>
      <c r="F21">
        <f>'notas dos pares Bradock'!B9</f>
        <v>9.6</v>
      </c>
      <c r="G21" s="37">
        <f t="shared" si="6"/>
        <v>0.28181818181818308</v>
      </c>
      <c r="H21" s="41">
        <f t="shared" si="2"/>
        <v>9.1840738209159287</v>
      </c>
      <c r="I21" s="76">
        <f t="shared" si="5"/>
        <v>8.6236295283663704</v>
      </c>
      <c r="J21" s="76"/>
    </row>
    <row r="22" spans="1:11">
      <c r="A22" t="s">
        <v>54</v>
      </c>
      <c r="B22" t="s">
        <v>0</v>
      </c>
      <c r="C22">
        <v>7.5</v>
      </c>
      <c r="D22">
        <v>9</v>
      </c>
      <c r="E22" s="41">
        <f>'game1+2'!$D$2</f>
        <v>8.9022556390977456</v>
      </c>
      <c r="F22">
        <f>'notas dos pares Bradock'!B10</f>
        <v>9.5</v>
      </c>
      <c r="G22" s="37">
        <f t="shared" si="6"/>
        <v>0.18181818181818343</v>
      </c>
      <c r="H22" s="41">
        <f t="shared" si="2"/>
        <v>9.0840738209159291</v>
      </c>
      <c r="I22" s="76">
        <f t="shared" si="5"/>
        <v>8.5836295283663713</v>
      </c>
      <c r="J22" s="76"/>
    </row>
    <row r="23" spans="1:11">
      <c r="A23" t="s">
        <v>53</v>
      </c>
      <c r="B23" t="s">
        <v>0</v>
      </c>
      <c r="C23">
        <v>8</v>
      </c>
      <c r="D23">
        <v>9</v>
      </c>
      <c r="E23" s="41">
        <f>'game1+2'!$D$2</f>
        <v>8.9022556390977456</v>
      </c>
      <c r="F23">
        <f>'notas dos pares Bradock'!B11</f>
        <v>9.6999999999999993</v>
      </c>
      <c r="G23" s="37">
        <f t="shared" si="6"/>
        <v>0.38181818181818272</v>
      </c>
      <c r="H23" s="41">
        <f t="shared" si="2"/>
        <v>9.2840738209159284</v>
      </c>
      <c r="I23" s="76">
        <f t="shared" si="5"/>
        <v>8.8136295283663717</v>
      </c>
      <c r="J23" s="76"/>
    </row>
    <row r="24" spans="1:11">
      <c r="A24" t="s">
        <v>50</v>
      </c>
      <c r="B24" t="s">
        <v>0</v>
      </c>
      <c r="C24">
        <v>8</v>
      </c>
      <c r="D24">
        <v>9</v>
      </c>
      <c r="E24" s="41">
        <f>'game1+2'!$D$2</f>
        <v>8.9022556390977456</v>
      </c>
      <c r="F24">
        <f>'notas dos pares Bradock'!B12</f>
        <v>8.6</v>
      </c>
      <c r="G24" s="37">
        <f t="shared" si="6"/>
        <v>-0.71818181818181692</v>
      </c>
      <c r="H24" s="41">
        <f t="shared" si="2"/>
        <v>8.1840738209159287</v>
      </c>
      <c r="I24" s="76">
        <f t="shared" si="5"/>
        <v>8.3736295283663722</v>
      </c>
      <c r="J24" s="76"/>
    </row>
    <row r="25" spans="1:11">
      <c r="A25" t="s">
        <v>49</v>
      </c>
      <c r="B25" t="s">
        <v>0</v>
      </c>
      <c r="C25">
        <v>8</v>
      </c>
      <c r="D25">
        <v>9</v>
      </c>
      <c r="E25" s="41">
        <f>'game1+2'!$D$2</f>
        <v>8.9022556390977456</v>
      </c>
      <c r="F25">
        <f>'notas dos pares Bradock'!B13</f>
        <v>9.8000000000000007</v>
      </c>
      <c r="G25" s="37">
        <f t="shared" si="6"/>
        <v>0.48181818181818414</v>
      </c>
      <c r="H25" s="41">
        <f t="shared" si="2"/>
        <v>9.3840738209159298</v>
      </c>
      <c r="I25" s="76">
        <f t="shared" si="5"/>
        <v>8.8536295283663726</v>
      </c>
      <c r="J25" s="76"/>
    </row>
    <row r="26" spans="1:11">
      <c r="E26" s="74" t="s">
        <v>129</v>
      </c>
      <c r="F26" s="40">
        <f>AVERAGE(F15:F25)</f>
        <v>9.3181818181818166</v>
      </c>
      <c r="H26" s="41"/>
    </row>
    <row r="27" spans="1:11">
      <c r="E27" s="41"/>
      <c r="H27" s="41"/>
    </row>
    <row r="28" spans="1:11">
      <c r="A28" t="s">
        <v>21</v>
      </c>
      <c r="B28" t="s">
        <v>19</v>
      </c>
      <c r="C28">
        <v>8.5</v>
      </c>
      <c r="D28">
        <v>10</v>
      </c>
      <c r="E28" s="41">
        <f>'game1+2'!$D$6</f>
        <v>9.8571428571428577</v>
      </c>
      <c r="F28">
        <f>'notas dos pares modisse'!C3</f>
        <v>9.98</v>
      </c>
      <c r="G28">
        <f>F28-$F$38</f>
        <v>0.1570000000000018</v>
      </c>
      <c r="H28" s="41">
        <f t="shared" si="2"/>
        <v>10.014142857142859</v>
      </c>
      <c r="I28" s="76">
        <f t="shared" ref="I28:I37" si="7">C28*$L$3+D28*$M$3+H28*$N$3</f>
        <v>9.5556571428571431</v>
      </c>
      <c r="J28" s="76"/>
    </row>
    <row r="29" spans="1:11">
      <c r="A29" t="s">
        <v>24</v>
      </c>
      <c r="B29" t="s">
        <v>19</v>
      </c>
      <c r="C29">
        <v>10</v>
      </c>
      <c r="D29">
        <v>10</v>
      </c>
      <c r="E29" s="41">
        <f>'game1+2'!$D$6</f>
        <v>9.8571428571428577</v>
      </c>
      <c r="F29">
        <f>'notas dos pares modisse'!C5</f>
        <v>10</v>
      </c>
      <c r="G29">
        <f t="shared" ref="G29:G36" si="8">F29-$F$38</f>
        <v>0.17700000000000138</v>
      </c>
      <c r="H29" s="41">
        <f t="shared" si="2"/>
        <v>10.034142857142859</v>
      </c>
      <c r="I29" s="76">
        <f t="shared" si="7"/>
        <v>10.013657142857145</v>
      </c>
      <c r="J29" s="76"/>
    </row>
    <row r="30" spans="1:11">
      <c r="A30" t="s">
        <v>20</v>
      </c>
      <c r="B30" t="s">
        <v>19</v>
      </c>
      <c r="C30">
        <v>8.5</v>
      </c>
      <c r="D30">
        <v>10</v>
      </c>
      <c r="E30" s="41">
        <f>'game1+2'!$D$6</f>
        <v>9.8571428571428577</v>
      </c>
      <c r="F30">
        <f>'notas dos pares modisse'!C4</f>
        <v>9.43</v>
      </c>
      <c r="G30">
        <f t="shared" si="8"/>
        <v>-0.39299999999999891</v>
      </c>
      <c r="H30" s="41">
        <f t="shared" si="2"/>
        <v>9.4641428571428587</v>
      </c>
      <c r="I30" s="76">
        <f t="shared" si="7"/>
        <v>9.3356571428571442</v>
      </c>
      <c r="J30" s="76"/>
    </row>
    <row r="31" spans="1:11">
      <c r="A31" t="s">
        <v>72</v>
      </c>
      <c r="B31" t="s">
        <v>19</v>
      </c>
      <c r="C31">
        <v>6</v>
      </c>
      <c r="D31">
        <v>10</v>
      </c>
      <c r="E31" s="41">
        <f>'game1+2'!$D$6</f>
        <v>9.8571428571428577</v>
      </c>
      <c r="F31">
        <f>'notas dos pares modisse'!C6</f>
        <v>10</v>
      </c>
      <c r="G31">
        <f t="shared" si="8"/>
        <v>0.17700000000000138</v>
      </c>
      <c r="H31" s="41">
        <f t="shared" si="2"/>
        <v>10.034142857142859</v>
      </c>
      <c r="I31" s="76">
        <f t="shared" si="7"/>
        <v>8.813657142857144</v>
      </c>
      <c r="J31" s="76"/>
    </row>
    <row r="32" spans="1:11">
      <c r="A32" t="s">
        <v>22</v>
      </c>
      <c r="B32" t="s">
        <v>19</v>
      </c>
      <c r="C32">
        <v>8</v>
      </c>
      <c r="D32">
        <v>10</v>
      </c>
      <c r="E32" s="41">
        <f>'game1+2'!$D$6</f>
        <v>9.8571428571428577</v>
      </c>
      <c r="F32">
        <f>'notas dos pares modisse'!C7</f>
        <v>9.43</v>
      </c>
      <c r="G32">
        <f t="shared" si="8"/>
        <v>-0.39299999999999891</v>
      </c>
      <c r="H32" s="41">
        <f t="shared" si="2"/>
        <v>9.4641428571428587</v>
      </c>
      <c r="I32" s="76">
        <f t="shared" si="7"/>
        <v>9.1856571428571439</v>
      </c>
      <c r="J32" s="76"/>
    </row>
    <row r="33" spans="1:11">
      <c r="A33" t="s">
        <v>25</v>
      </c>
      <c r="B33" t="s">
        <v>19</v>
      </c>
      <c r="C33">
        <v>8.75</v>
      </c>
      <c r="D33">
        <v>10</v>
      </c>
      <c r="E33" s="41">
        <f>'game1+2'!$D$6</f>
        <v>9.8571428571428577</v>
      </c>
      <c r="F33">
        <f>'notas dos pares modisse'!C8</f>
        <v>9.9</v>
      </c>
      <c r="G33">
        <f t="shared" si="8"/>
        <v>7.7000000000001734E-2</v>
      </c>
      <c r="H33" s="41">
        <f t="shared" si="2"/>
        <v>9.9341428571428594</v>
      </c>
      <c r="I33" s="76">
        <f t="shared" si="7"/>
        <v>9.5986571428571441</v>
      </c>
      <c r="J33" s="76"/>
    </row>
    <row r="34" spans="1:11">
      <c r="A34" t="s">
        <v>71</v>
      </c>
      <c r="B34" t="s">
        <v>19</v>
      </c>
      <c r="C34">
        <v>8</v>
      </c>
      <c r="D34">
        <v>10</v>
      </c>
      <c r="E34" s="41">
        <f>'game1+2'!$D$6</f>
        <v>9.8571428571428577</v>
      </c>
      <c r="F34">
        <f>'notas dos pares modisse'!C9</f>
        <v>9.83</v>
      </c>
      <c r="G34">
        <f t="shared" si="8"/>
        <v>7.0000000000014495E-3</v>
      </c>
      <c r="H34" s="41">
        <f t="shared" si="2"/>
        <v>9.8641428571428591</v>
      </c>
      <c r="I34" s="76">
        <f t="shared" si="7"/>
        <v>9.345657142857144</v>
      </c>
      <c r="J34" s="76"/>
    </row>
    <row r="35" spans="1:11">
      <c r="A35" t="s">
        <v>70</v>
      </c>
      <c r="B35" t="s">
        <v>19</v>
      </c>
      <c r="C35">
        <v>8.75</v>
      </c>
      <c r="D35">
        <v>10</v>
      </c>
      <c r="E35" s="41">
        <f>'game1+2'!$D$6</f>
        <v>9.8571428571428577</v>
      </c>
      <c r="F35">
        <f>'notas dos pares modisse'!C10</f>
        <v>9.83</v>
      </c>
      <c r="G35">
        <f t="shared" si="8"/>
        <v>7.0000000000014495E-3</v>
      </c>
      <c r="H35" s="41">
        <f t="shared" si="2"/>
        <v>9.8641428571428591</v>
      </c>
      <c r="I35" s="76">
        <f t="shared" si="7"/>
        <v>9.5706571428571436</v>
      </c>
      <c r="J35" s="76"/>
    </row>
    <row r="36" spans="1:11">
      <c r="A36" t="s">
        <v>23</v>
      </c>
      <c r="B36" t="s">
        <v>19</v>
      </c>
      <c r="C36">
        <v>5</v>
      </c>
      <c r="D36">
        <v>10</v>
      </c>
      <c r="E36" s="41">
        <f>'game1+2'!$D$6</f>
        <v>9.8571428571428577</v>
      </c>
      <c r="F36">
        <f>'notas dos pares modisse'!C11</f>
        <v>9.98</v>
      </c>
      <c r="G36">
        <f t="shared" si="8"/>
        <v>0.1570000000000018</v>
      </c>
      <c r="H36" s="41">
        <f t="shared" si="2"/>
        <v>10.014142857142859</v>
      </c>
      <c r="I36" s="76">
        <f t="shared" si="7"/>
        <v>8.5056571428571441</v>
      </c>
      <c r="J36" s="76"/>
    </row>
    <row r="37" spans="1:11">
      <c r="A37" t="s">
        <v>67</v>
      </c>
      <c r="B37" t="s">
        <v>19</v>
      </c>
      <c r="C37">
        <v>8.75</v>
      </c>
      <c r="D37">
        <v>10</v>
      </c>
      <c r="E37" s="41">
        <f>'game1+2'!$D$6</f>
        <v>9.8571428571428577</v>
      </c>
      <c r="F37">
        <f>'notas dos pares modisse'!C12</f>
        <v>9.8499999999999979</v>
      </c>
      <c r="G37">
        <f>F37-$F$38</f>
        <v>2.6999999999999247E-2</v>
      </c>
      <c r="H37" s="41">
        <f t="shared" si="2"/>
        <v>9.8841428571428569</v>
      </c>
      <c r="I37" s="76">
        <f t="shared" si="7"/>
        <v>9.5786571428571428</v>
      </c>
      <c r="J37" s="76"/>
    </row>
    <row r="38" spans="1:11">
      <c r="E38" s="41" t="s">
        <v>129</v>
      </c>
      <c r="F38" s="40">
        <f>AVERAGE(F28:F37)</f>
        <v>9.8229999999999986</v>
      </c>
      <c r="G38" s="39"/>
      <c r="H38" s="41"/>
    </row>
    <row r="39" spans="1:11">
      <c r="E39" s="41"/>
      <c r="H39" s="41"/>
    </row>
    <row r="40" spans="1:11">
      <c r="A40" t="s">
        <v>46</v>
      </c>
      <c r="B40" t="s">
        <v>36</v>
      </c>
      <c r="C40">
        <v>7</v>
      </c>
      <c r="D40">
        <v>8</v>
      </c>
      <c r="E40" s="41">
        <f>'game1+2'!$D$5</f>
        <v>8.0827067669172941</v>
      </c>
      <c r="F40" s="21">
        <f>'notas dos pares Set Attack'!A11</f>
        <v>9.25</v>
      </c>
      <c r="G40" s="75">
        <f>F40-$F$51</f>
        <v>-0.10227272727272663</v>
      </c>
      <c r="H40" s="41">
        <f t="shared" si="2"/>
        <v>7.9804340396445674</v>
      </c>
      <c r="I40" s="76">
        <f t="shared" ref="I40:I47" si="9">C40*$L$3+D40*$M$3+H40*$N$3</f>
        <v>7.6921736158578273</v>
      </c>
      <c r="J40" s="76"/>
    </row>
    <row r="41" spans="1:11">
      <c r="A41" t="s">
        <v>40</v>
      </c>
      <c r="B41" t="s">
        <v>36</v>
      </c>
      <c r="C41">
        <v>7.25</v>
      </c>
      <c r="D41">
        <v>8</v>
      </c>
      <c r="E41" s="41">
        <f>'game1+2'!$D$5</f>
        <v>8.0827067669172941</v>
      </c>
      <c r="F41">
        <f>'notas dos pares Set Attack'!B11</f>
        <v>10</v>
      </c>
      <c r="G41" s="75">
        <f t="shared" ref="G41:G50" si="10">F41-$F$51</f>
        <v>0.64772727272727337</v>
      </c>
      <c r="H41" s="41">
        <f t="shared" si="2"/>
        <v>8.7304340396445674</v>
      </c>
      <c r="I41" s="76">
        <f t="shared" si="9"/>
        <v>8.0671736158578256</v>
      </c>
      <c r="J41" s="76"/>
    </row>
    <row r="42" spans="1:11">
      <c r="A42" t="s">
        <v>42</v>
      </c>
      <c r="B42" t="s">
        <v>36</v>
      </c>
      <c r="C42">
        <v>8</v>
      </c>
      <c r="D42">
        <v>8</v>
      </c>
      <c r="E42" s="41">
        <f>'game1+2'!$D$5</f>
        <v>8.0827067669172941</v>
      </c>
      <c r="F42">
        <f>'notas dos pares Set Attack'!D11</f>
        <v>8.875</v>
      </c>
      <c r="G42" s="75">
        <f t="shared" si="10"/>
        <v>-0.47727272727272663</v>
      </c>
      <c r="H42" s="41">
        <f t="shared" si="2"/>
        <v>7.6054340396445674</v>
      </c>
      <c r="I42" s="76">
        <f t="shared" si="9"/>
        <v>7.8421736158578268</v>
      </c>
      <c r="J42" s="76"/>
    </row>
    <row r="43" spans="1:11">
      <c r="A43" t="s">
        <v>44</v>
      </c>
      <c r="B43" t="s">
        <v>36</v>
      </c>
      <c r="C43">
        <v>5</v>
      </c>
      <c r="D43">
        <v>8</v>
      </c>
      <c r="E43" s="41">
        <f>'game1+2'!$D$5</f>
        <v>8.0827067669172941</v>
      </c>
      <c r="F43">
        <f>'notas dos pares Set Attack'!C11</f>
        <v>9.625</v>
      </c>
      <c r="G43" s="75">
        <f t="shared" si="10"/>
        <v>0.27272727272727337</v>
      </c>
      <c r="H43" s="41">
        <f t="shared" si="2"/>
        <v>8.3554340396445674</v>
      </c>
      <c r="I43" s="76">
        <f t="shared" si="9"/>
        <v>7.2421736158578272</v>
      </c>
      <c r="J43" s="76"/>
    </row>
    <row r="44" spans="1:11">
      <c r="A44" s="71" t="s">
        <v>158</v>
      </c>
      <c r="B44" t="s">
        <v>36</v>
      </c>
      <c r="C44" s="71"/>
      <c r="D44">
        <v>8</v>
      </c>
      <c r="E44" s="41">
        <f>'game1+2'!$D$5</f>
        <v>8.0827067669172941</v>
      </c>
      <c r="F44" s="21">
        <f>'notas dos pares Set Attack'!E11</f>
        <v>8.625</v>
      </c>
      <c r="G44" s="75">
        <f t="shared" si="10"/>
        <v>-0.72727272727272663</v>
      </c>
      <c r="H44" s="41">
        <f t="shared" si="2"/>
        <v>7.3554340396445674</v>
      </c>
      <c r="I44" s="76">
        <f t="shared" si="9"/>
        <v>5.3421736158578277</v>
      </c>
      <c r="J44" s="76"/>
      <c r="K44" s="80" t="s">
        <v>163</v>
      </c>
    </row>
    <row r="45" spans="1:11">
      <c r="A45" t="s">
        <v>45</v>
      </c>
      <c r="B45" t="s">
        <v>36</v>
      </c>
      <c r="C45">
        <v>6</v>
      </c>
      <c r="D45">
        <v>8</v>
      </c>
      <c r="E45" s="41">
        <f>'game1+2'!$D$5</f>
        <v>8.0827067669172941</v>
      </c>
      <c r="F45">
        <f>'notas dos pares Set Attack'!F11</f>
        <v>9.875</v>
      </c>
      <c r="G45" s="75">
        <f t="shared" si="10"/>
        <v>0.52272727272727337</v>
      </c>
      <c r="H45" s="41">
        <f t="shared" si="2"/>
        <v>8.6054340396445674</v>
      </c>
      <c r="I45" s="76">
        <f t="shared" si="9"/>
        <v>7.6421736158578266</v>
      </c>
      <c r="J45" s="76"/>
    </row>
    <row r="46" spans="1:11">
      <c r="A46" t="s">
        <v>41</v>
      </c>
      <c r="B46" t="s">
        <v>36</v>
      </c>
      <c r="C46">
        <v>4.5</v>
      </c>
      <c r="D46">
        <v>8</v>
      </c>
      <c r="E46" s="41">
        <f>'game1+2'!$D$5</f>
        <v>8.0827067669172941</v>
      </c>
      <c r="F46">
        <f>'notas dos pares Set Attack'!H11</f>
        <v>9.875</v>
      </c>
      <c r="G46" s="75">
        <f t="shared" si="10"/>
        <v>0.52272727272727337</v>
      </c>
      <c r="H46" s="41">
        <f t="shared" si="2"/>
        <v>8.6054340396445674</v>
      </c>
      <c r="I46" s="76">
        <f t="shared" si="9"/>
        <v>7.1921736158578273</v>
      </c>
      <c r="J46" s="76"/>
    </row>
    <row r="47" spans="1:11">
      <c r="A47" s="71" t="s">
        <v>155</v>
      </c>
      <c r="B47" t="s">
        <v>36</v>
      </c>
      <c r="C47" s="71"/>
      <c r="D47">
        <v>9</v>
      </c>
      <c r="E47" s="41">
        <f>'game1+2'!$D$5</f>
        <v>8.0827067669172941</v>
      </c>
      <c r="F47" s="21">
        <f>'notas dos pares Set Attack'!G11</f>
        <v>9.125</v>
      </c>
      <c r="G47" s="75">
        <f t="shared" si="10"/>
        <v>-0.22727272727272663</v>
      </c>
      <c r="H47" s="41">
        <f t="shared" si="2"/>
        <v>7.8554340396445674</v>
      </c>
      <c r="I47" s="76">
        <f t="shared" si="9"/>
        <v>5.8421736158578268</v>
      </c>
      <c r="J47" s="76"/>
      <c r="K47" s="80" t="s">
        <v>163</v>
      </c>
    </row>
    <row r="48" spans="1:11">
      <c r="A48" t="s">
        <v>39</v>
      </c>
      <c r="B48" t="s">
        <v>36</v>
      </c>
      <c r="C48">
        <v>4.5</v>
      </c>
      <c r="D48">
        <v>8</v>
      </c>
      <c r="E48" s="41">
        <f>'game1+2'!$D$5</f>
        <v>8.0827067669172941</v>
      </c>
      <c r="F48">
        <f>'notas dos pares Set Attack'!I11</f>
        <v>9.125</v>
      </c>
      <c r="G48" s="75">
        <f t="shared" si="10"/>
        <v>-0.22727272727272663</v>
      </c>
      <c r="H48" s="41">
        <f t="shared" si="2"/>
        <v>7.8554340396445674</v>
      </c>
      <c r="I48" s="76">
        <v>7</v>
      </c>
      <c r="J48" s="76"/>
      <c r="K48" s="21"/>
    </row>
    <row r="49" spans="1:11">
      <c r="A49" t="s">
        <v>37</v>
      </c>
      <c r="B49" t="s">
        <v>36</v>
      </c>
      <c r="C49">
        <v>4</v>
      </c>
      <c r="D49">
        <v>8</v>
      </c>
      <c r="E49" s="41">
        <f>'game1+2'!$D$5</f>
        <v>8.0827067669172941</v>
      </c>
      <c r="F49" s="21">
        <f>'notas dos pares Set Attack'!J11</f>
        <v>9.5</v>
      </c>
      <c r="G49" s="75">
        <f t="shared" si="10"/>
        <v>0.14772727272727337</v>
      </c>
      <c r="H49" s="41">
        <f t="shared" si="2"/>
        <v>8.2304340396445674</v>
      </c>
      <c r="I49" s="76">
        <v>7</v>
      </c>
      <c r="J49" s="76"/>
      <c r="K49" s="21"/>
    </row>
    <row r="50" spans="1:11">
      <c r="A50" t="s">
        <v>43</v>
      </c>
      <c r="B50" t="s">
        <v>36</v>
      </c>
      <c r="C50">
        <v>8.75</v>
      </c>
      <c r="D50">
        <v>8</v>
      </c>
      <c r="E50" s="41">
        <f>'game1+2'!$D$5</f>
        <v>8.0827067669172941</v>
      </c>
      <c r="F50">
        <f>'notas dos pares Set Attack'!K11</f>
        <v>9</v>
      </c>
      <c r="G50" s="75">
        <f t="shared" si="10"/>
        <v>-0.35227272727272663</v>
      </c>
      <c r="H50" s="41">
        <f t="shared" si="2"/>
        <v>7.7304340396445674</v>
      </c>
      <c r="I50" s="76">
        <f>C50*$L$3+D50*$M$3+H50*$N$3</f>
        <v>8.117173615857828</v>
      </c>
      <c r="J50" s="76"/>
    </row>
    <row r="51" spans="1:11">
      <c r="E51" s="41" t="s">
        <v>129</v>
      </c>
      <c r="F51" s="40">
        <f>AVERAGE(F40:F50)</f>
        <v>9.3522727272727266</v>
      </c>
      <c r="H51" s="41"/>
    </row>
    <row r="52" spans="1:11">
      <c r="E52" s="41"/>
      <c r="H52" s="41"/>
    </row>
    <row r="53" spans="1:11">
      <c r="A53" t="s">
        <v>60</v>
      </c>
      <c r="B53" t="s">
        <v>2</v>
      </c>
      <c r="C53">
        <v>4</v>
      </c>
      <c r="D53">
        <v>9</v>
      </c>
      <c r="E53" s="41">
        <f>'game1+2'!$D$4</f>
        <v>9.1315789473684212</v>
      </c>
      <c r="F53" s="37">
        <f>'notas dos pares Winning Eleven'!B2</f>
        <v>10</v>
      </c>
      <c r="G53" s="37">
        <f>F53-$F$64</f>
        <v>0</v>
      </c>
      <c r="H53" s="41">
        <f t="shared" si="2"/>
        <v>9.1315789473684212</v>
      </c>
      <c r="I53" s="76">
        <f t="shared" ref="I53:I63" si="11">C53*$L$3+D53*$M$3+H53*$N$3</f>
        <v>7.5526315789473681</v>
      </c>
      <c r="J53" s="76"/>
    </row>
    <row r="54" spans="1:11">
      <c r="A54" t="s">
        <v>65</v>
      </c>
      <c r="B54" t="s">
        <v>2</v>
      </c>
      <c r="C54">
        <v>5</v>
      </c>
      <c r="D54">
        <v>9</v>
      </c>
      <c r="E54" s="41">
        <f>'game1+2'!$D$4</f>
        <v>9.1315789473684212</v>
      </c>
      <c r="F54" s="37">
        <f>'notas dos pares Winning Eleven'!B3</f>
        <v>10</v>
      </c>
      <c r="G54" s="37">
        <f t="shared" ref="G54:G63" si="12">F54-$F$64</f>
        <v>0</v>
      </c>
      <c r="H54" s="41">
        <f t="shared" si="2"/>
        <v>9.1315789473684212</v>
      </c>
      <c r="I54" s="76">
        <f t="shared" si="11"/>
        <v>7.852631578947368</v>
      </c>
      <c r="J54" s="76"/>
    </row>
    <row r="55" spans="1:11">
      <c r="A55" t="s">
        <v>57</v>
      </c>
      <c r="B55" t="s">
        <v>2</v>
      </c>
      <c r="C55">
        <v>6</v>
      </c>
      <c r="D55">
        <v>9</v>
      </c>
      <c r="E55" s="41">
        <f>'game1+2'!$D$4</f>
        <v>9.1315789473684212</v>
      </c>
      <c r="F55" s="37">
        <f>'notas dos pares Winning Eleven'!B4</f>
        <v>10</v>
      </c>
      <c r="G55" s="37">
        <f t="shared" si="12"/>
        <v>0</v>
      </c>
      <c r="H55" s="41">
        <f t="shared" si="2"/>
        <v>9.1315789473684212</v>
      </c>
      <c r="I55" s="76">
        <f t="shared" si="11"/>
        <v>8.1526315789473678</v>
      </c>
      <c r="J55" s="76"/>
    </row>
    <row r="56" spans="1:11">
      <c r="A56" t="s">
        <v>66</v>
      </c>
      <c r="B56" t="s">
        <v>2</v>
      </c>
      <c r="C56">
        <v>8.25</v>
      </c>
      <c r="D56">
        <v>9</v>
      </c>
      <c r="E56" s="41">
        <f>'game1+2'!$D$4</f>
        <v>9.1315789473684212</v>
      </c>
      <c r="F56" s="37">
        <f>'notas dos pares Winning Eleven'!B5</f>
        <v>10</v>
      </c>
      <c r="G56" s="37">
        <f t="shared" si="12"/>
        <v>0</v>
      </c>
      <c r="H56" s="41">
        <f t="shared" si="2"/>
        <v>9.1315789473684212</v>
      </c>
      <c r="I56" s="76">
        <f t="shared" si="11"/>
        <v>8.8276315789473685</v>
      </c>
      <c r="J56" s="76"/>
    </row>
    <row r="57" spans="1:11">
      <c r="A57" t="s">
        <v>62</v>
      </c>
      <c r="B57" t="s">
        <v>2</v>
      </c>
      <c r="C57">
        <v>7</v>
      </c>
      <c r="D57">
        <v>9</v>
      </c>
      <c r="E57" s="41">
        <f>'game1+2'!$D$4</f>
        <v>9.1315789473684212</v>
      </c>
      <c r="F57" s="37">
        <f>'notas dos pares Winning Eleven'!B6</f>
        <v>10</v>
      </c>
      <c r="G57" s="37">
        <f t="shared" si="12"/>
        <v>0</v>
      </c>
      <c r="H57" s="41">
        <f t="shared" si="2"/>
        <v>9.1315789473684212</v>
      </c>
      <c r="I57" s="76">
        <f t="shared" si="11"/>
        <v>8.4526315789473685</v>
      </c>
      <c r="J57" s="76"/>
    </row>
    <row r="58" spans="1:11">
      <c r="A58" t="s">
        <v>63</v>
      </c>
      <c r="B58" t="s">
        <v>2</v>
      </c>
      <c r="C58">
        <v>4.5</v>
      </c>
      <c r="D58">
        <v>9</v>
      </c>
      <c r="E58" s="41">
        <f>'game1+2'!$D$4</f>
        <v>9.1315789473684212</v>
      </c>
      <c r="F58" s="37">
        <f>'notas dos pares Winning Eleven'!B7</f>
        <v>10</v>
      </c>
      <c r="G58" s="37">
        <f t="shared" si="12"/>
        <v>0</v>
      </c>
      <c r="H58" s="41">
        <f t="shared" si="2"/>
        <v>9.1315789473684212</v>
      </c>
      <c r="I58" s="76">
        <f t="shared" si="11"/>
        <v>7.7026315789473685</v>
      </c>
      <c r="J58" s="76"/>
    </row>
    <row r="59" spans="1:11">
      <c r="A59" t="s">
        <v>64</v>
      </c>
      <c r="B59" t="s">
        <v>2</v>
      </c>
      <c r="C59">
        <v>6</v>
      </c>
      <c r="D59">
        <v>9</v>
      </c>
      <c r="E59" s="41">
        <f>'game1+2'!$D$4</f>
        <v>9.1315789473684212</v>
      </c>
      <c r="F59" s="37">
        <f>'notas dos pares Winning Eleven'!B8</f>
        <v>10</v>
      </c>
      <c r="G59" s="37">
        <f t="shared" si="12"/>
        <v>0</v>
      </c>
      <c r="H59" s="41">
        <f t="shared" si="2"/>
        <v>9.1315789473684212</v>
      </c>
      <c r="I59" s="76">
        <f t="shared" si="11"/>
        <v>8.1526315789473678</v>
      </c>
      <c r="J59" s="76"/>
    </row>
    <row r="60" spans="1:11">
      <c r="A60" t="s">
        <v>59</v>
      </c>
      <c r="B60" t="s">
        <v>2</v>
      </c>
      <c r="C60">
        <v>6</v>
      </c>
      <c r="D60">
        <v>9</v>
      </c>
      <c r="E60" s="41">
        <f>'game1+2'!$D$4</f>
        <v>9.1315789473684212</v>
      </c>
      <c r="F60" s="37">
        <f>'notas dos pares Winning Eleven'!B9</f>
        <v>10</v>
      </c>
      <c r="G60" s="37">
        <f t="shared" si="12"/>
        <v>0</v>
      </c>
      <c r="H60" s="41">
        <f t="shared" si="2"/>
        <v>9.1315789473684212</v>
      </c>
      <c r="I60" s="76">
        <f t="shared" si="11"/>
        <v>8.1526315789473678</v>
      </c>
      <c r="J60" s="76"/>
    </row>
    <row r="61" spans="1:11">
      <c r="A61" t="s">
        <v>68</v>
      </c>
      <c r="B61" t="s">
        <v>2</v>
      </c>
      <c r="C61">
        <v>6.5</v>
      </c>
      <c r="D61">
        <v>9</v>
      </c>
      <c r="E61" s="41">
        <f>'game1+2'!$D$4</f>
        <v>9.1315789473684212</v>
      </c>
      <c r="F61" s="37">
        <f>'notas dos pares Winning Eleven'!B10</f>
        <v>10</v>
      </c>
      <c r="G61" s="37">
        <f t="shared" si="12"/>
        <v>0</v>
      </c>
      <c r="H61" s="41">
        <f t="shared" si="2"/>
        <v>9.1315789473684212</v>
      </c>
      <c r="I61" s="76">
        <f t="shared" si="11"/>
        <v>8.3026315789473681</v>
      </c>
      <c r="J61" s="76"/>
    </row>
    <row r="62" spans="1:11">
      <c r="A62" t="s">
        <v>61</v>
      </c>
      <c r="B62" t="s">
        <v>2</v>
      </c>
      <c r="C62">
        <v>8</v>
      </c>
      <c r="D62">
        <v>9</v>
      </c>
      <c r="E62" s="41">
        <f>'game1+2'!$D$4</f>
        <v>9.1315789473684212</v>
      </c>
      <c r="F62" s="37">
        <f>'notas dos pares Winning Eleven'!B11</f>
        <v>10</v>
      </c>
      <c r="G62" s="37">
        <f t="shared" si="12"/>
        <v>0</v>
      </c>
      <c r="H62" s="41">
        <f t="shared" si="2"/>
        <v>9.1315789473684212</v>
      </c>
      <c r="I62" s="76">
        <f t="shared" si="11"/>
        <v>8.7526315789473692</v>
      </c>
      <c r="J62" s="76"/>
    </row>
    <row r="63" spans="1:11">
      <c r="A63" t="s">
        <v>58</v>
      </c>
      <c r="B63" t="s">
        <v>2</v>
      </c>
      <c r="C63">
        <v>7</v>
      </c>
      <c r="D63">
        <v>9</v>
      </c>
      <c r="E63" s="41">
        <f>'game1+2'!$D$4</f>
        <v>9.1315789473684212</v>
      </c>
      <c r="F63" s="37">
        <f>'notas dos pares Winning Eleven'!B12</f>
        <v>10</v>
      </c>
      <c r="G63" s="37">
        <f t="shared" si="12"/>
        <v>0</v>
      </c>
      <c r="H63" s="41">
        <f t="shared" si="2"/>
        <v>9.1315789473684212</v>
      </c>
      <c r="I63" s="76">
        <f t="shared" si="11"/>
        <v>8.4526315789473685</v>
      </c>
      <c r="J63" s="76"/>
    </row>
    <row r="64" spans="1:11">
      <c r="E64" s="41" t="s">
        <v>129</v>
      </c>
      <c r="F64" s="40">
        <f>AVERAGE(F53:F63)</f>
        <v>10</v>
      </c>
    </row>
    <row r="65" spans="2:10">
      <c r="B65" s="82" t="s">
        <v>129</v>
      </c>
      <c r="C65" s="83">
        <f t="shared" ref="C65:H65" si="13">AVERAGE(C2:C63)</f>
        <v>6.8894230769230766</v>
      </c>
      <c r="D65" s="83">
        <f t="shared" si="13"/>
        <v>9</v>
      </c>
      <c r="E65" s="83"/>
      <c r="F65" s="83"/>
      <c r="G65" s="83"/>
      <c r="H65" s="83">
        <f t="shared" si="13"/>
        <v>8.8646616541353485</v>
      </c>
      <c r="I65" s="83">
        <f>AVERAGE(I2:I63)</f>
        <v>8.2401360092149538</v>
      </c>
      <c r="J65" s="37"/>
    </row>
    <row r="66" spans="2:10">
      <c r="B66" s="82" t="s">
        <v>159</v>
      </c>
      <c r="C66" s="83">
        <f t="shared" ref="C66:H66" si="14">MEDIAN(C2:C63)</f>
        <v>7.125</v>
      </c>
      <c r="D66" s="83">
        <f t="shared" si="14"/>
        <v>9</v>
      </c>
      <c r="E66" s="83"/>
      <c r="F66" s="83"/>
      <c r="G66" s="83"/>
      <c r="H66" s="83">
        <f t="shared" si="14"/>
        <v>9.1315789473684212</v>
      </c>
      <c r="I66" s="83">
        <f>MEDIAN(I2:I63)</f>
        <v>8.3763301435406703</v>
      </c>
      <c r="J66" s="37"/>
    </row>
  </sheetData>
  <sortState ref="A3:E13">
    <sortCondition ref="A3:A13"/>
  </sortState>
  <conditionalFormatting sqref="I2:I12 I15:I25 I28:I37 I40:I50 I53:I63">
    <cfRule type="cellIs" dxfId="1" priority="11" operator="greaterThan">
      <formula>9</formula>
    </cfRule>
    <cfRule type="cellIs" dxfId="0" priority="12" operator="lessThan">
      <formula>7</formula>
    </cfRule>
  </conditionalFormatting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workbookViewId="0"/>
  </sheetViews>
  <sheetFormatPr defaultRowHeight="15"/>
  <cols>
    <col min="1" max="1" width="33.85546875" customWidth="1"/>
  </cols>
  <sheetData>
    <row r="1" spans="1:2">
      <c r="A1" t="s">
        <v>2</v>
      </c>
    </row>
    <row r="2" spans="1:2">
      <c r="A2" s="18" t="s">
        <v>60</v>
      </c>
      <c r="B2" s="19">
        <v>10</v>
      </c>
    </row>
    <row r="3" spans="1:2">
      <c r="A3" s="18" t="s">
        <v>65</v>
      </c>
      <c r="B3" s="19">
        <v>10</v>
      </c>
    </row>
    <row r="4" spans="1:2">
      <c r="A4" s="18" t="s">
        <v>95</v>
      </c>
      <c r="B4" s="19">
        <v>10</v>
      </c>
    </row>
    <row r="5" spans="1:2">
      <c r="A5" s="18" t="s">
        <v>96</v>
      </c>
      <c r="B5" s="19">
        <v>10</v>
      </c>
    </row>
    <row r="6" spans="1:2">
      <c r="A6" s="18" t="s">
        <v>62</v>
      </c>
      <c r="B6" s="19">
        <v>10</v>
      </c>
    </row>
    <row r="7" spans="1:2">
      <c r="A7" s="18" t="s">
        <v>63</v>
      </c>
      <c r="B7" s="19">
        <v>10</v>
      </c>
    </row>
    <row r="8" spans="1:2">
      <c r="A8" s="18" t="s">
        <v>97</v>
      </c>
      <c r="B8" s="19">
        <v>10</v>
      </c>
    </row>
    <row r="9" spans="1:2">
      <c r="A9" s="18" t="s">
        <v>59</v>
      </c>
      <c r="B9" s="19">
        <v>10</v>
      </c>
    </row>
    <row r="10" spans="1:2">
      <c r="A10" s="18" t="s">
        <v>68</v>
      </c>
      <c r="B10" s="19">
        <v>10</v>
      </c>
    </row>
    <row r="11" spans="1:2">
      <c r="A11" s="18" t="s">
        <v>61</v>
      </c>
      <c r="B11" s="19">
        <v>10</v>
      </c>
    </row>
    <row r="12" spans="1:2">
      <c r="A12" s="18" t="s">
        <v>98</v>
      </c>
      <c r="B12" s="19">
        <v>10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E10" sqref="E10"/>
    </sheetView>
  </sheetViews>
  <sheetFormatPr defaultRowHeight="15"/>
  <cols>
    <col min="1" max="1" width="26.85546875" customWidth="1"/>
  </cols>
  <sheetData>
    <row r="1" spans="1:4">
      <c r="A1" s="70"/>
      <c r="B1" s="70" t="s">
        <v>146</v>
      </c>
      <c r="C1" s="70" t="s">
        <v>147</v>
      </c>
      <c r="D1" s="70" t="s">
        <v>129</v>
      </c>
    </row>
    <row r="2" spans="1:4">
      <c r="A2" s="60" t="s">
        <v>0</v>
      </c>
      <c r="B2" s="41">
        <f>'game1-final'!H2</f>
        <v>9.8571428571428577</v>
      </c>
      <c r="C2" s="41">
        <f>'game2-final (2)'!M12</f>
        <v>7.9473684210526319</v>
      </c>
      <c r="D2" s="45">
        <f>AVERAGE(B2:C2)</f>
        <v>8.9022556390977456</v>
      </c>
    </row>
    <row r="3" spans="1:4">
      <c r="A3" s="60" t="s">
        <v>1</v>
      </c>
      <c r="B3" s="41">
        <f>'game1-final'!H3</f>
        <v>8.6428571428571423</v>
      </c>
      <c r="C3" s="41">
        <f>'game2-final (2)'!M13</f>
        <v>8.2368421052631575</v>
      </c>
      <c r="D3" s="45">
        <f t="shared" ref="D3:D6" si="0">AVERAGE(B3:C3)</f>
        <v>8.4398496240601499</v>
      </c>
    </row>
    <row r="4" spans="1:4">
      <c r="A4" s="60" t="s">
        <v>2</v>
      </c>
      <c r="B4" s="41">
        <f>'game1-final'!H4</f>
        <v>10</v>
      </c>
      <c r="C4" s="41">
        <f>'game2-final (2)'!M14</f>
        <v>8.2631578947368425</v>
      </c>
      <c r="D4" s="45">
        <f t="shared" si="0"/>
        <v>9.1315789473684212</v>
      </c>
    </row>
    <row r="5" spans="1:4">
      <c r="A5" s="60" t="s">
        <v>17</v>
      </c>
      <c r="B5" s="41">
        <f>'game1-final'!H5</f>
        <v>7.9285714285714288</v>
      </c>
      <c r="C5" s="41">
        <f>'game2-final (2)'!M15</f>
        <v>8.2368421052631575</v>
      </c>
      <c r="D5" s="45">
        <f t="shared" si="0"/>
        <v>8.0827067669172941</v>
      </c>
    </row>
    <row r="6" spans="1:4" ht="15.75" thickBot="1">
      <c r="A6" s="61" t="s">
        <v>3</v>
      </c>
      <c r="B6" s="41">
        <f>'game1-final'!H6</f>
        <v>9.7142857142857135</v>
      </c>
      <c r="C6" s="41">
        <f>'game2-final (2)'!M16</f>
        <v>10</v>
      </c>
      <c r="D6" s="45">
        <f t="shared" si="0"/>
        <v>9.8571428571428577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26" sqref="A26"/>
    </sheetView>
  </sheetViews>
  <sheetFormatPr defaultRowHeight="15"/>
  <cols>
    <col min="1" max="1" width="24.85546875" bestFit="1" customWidth="1"/>
    <col min="2" max="2" width="11.42578125" customWidth="1"/>
    <col min="3" max="3" width="11" customWidth="1"/>
    <col min="7" max="7" width="11.85546875" customWidth="1"/>
    <col min="8" max="8" width="10.42578125" bestFit="1" customWidth="1"/>
  </cols>
  <sheetData>
    <row r="1" spans="1:8" ht="32.25" thickBot="1">
      <c r="A1" s="66" t="s">
        <v>14</v>
      </c>
      <c r="B1" s="66" t="s">
        <v>15</v>
      </c>
      <c r="C1" s="66" t="s">
        <v>16</v>
      </c>
      <c r="D1" s="67" t="s">
        <v>127</v>
      </c>
      <c r="E1" s="67" t="s">
        <v>128</v>
      </c>
      <c r="F1" s="67" t="s">
        <v>129</v>
      </c>
      <c r="G1" s="67" t="s">
        <v>133</v>
      </c>
      <c r="H1" s="67" t="s">
        <v>132</v>
      </c>
    </row>
    <row r="2" spans="1:8">
      <c r="A2" s="60" t="s">
        <v>0</v>
      </c>
      <c r="B2" s="62">
        <v>200</v>
      </c>
      <c r="C2" s="62">
        <v>200</v>
      </c>
      <c r="D2" s="63">
        <f>(B2/210)*10</f>
        <v>9.5238095238095237</v>
      </c>
      <c r="E2" s="63">
        <f>(C2/210)*10</f>
        <v>9.5238095238095237</v>
      </c>
      <c r="F2" s="68">
        <f>AVERAGE(D2:E2)</f>
        <v>9.5238095238095237</v>
      </c>
      <c r="G2" s="69">
        <f>F2/10</f>
        <v>0.95238095238095233</v>
      </c>
      <c r="H2" s="64">
        <f>$B$12+($B$13/10)*F2</f>
        <v>9.8571428571428577</v>
      </c>
    </row>
    <row r="3" spans="1:8">
      <c r="A3" s="60" t="s">
        <v>1</v>
      </c>
      <c r="B3" s="62">
        <v>70</v>
      </c>
      <c r="C3" s="62">
        <v>160</v>
      </c>
      <c r="D3" s="63">
        <f t="shared" ref="D3:E6" si="0">(B3/210)*10</f>
        <v>3.333333333333333</v>
      </c>
      <c r="E3" s="63">
        <f t="shared" si="0"/>
        <v>7.6190476190476186</v>
      </c>
      <c r="F3" s="68">
        <f t="shared" ref="F3:F6" si="1">AVERAGE(D3:E3)</f>
        <v>5.4761904761904763</v>
      </c>
      <c r="G3" s="69">
        <f t="shared" ref="G3:G6" si="2">F3/10</f>
        <v>0.54761904761904767</v>
      </c>
      <c r="H3" s="64">
        <f t="shared" ref="H3:H6" si="3">$B$12+($B$13/10)*F3</f>
        <v>8.6428571428571423</v>
      </c>
    </row>
    <row r="4" spans="1:8">
      <c r="A4" s="60" t="s">
        <v>2</v>
      </c>
      <c r="B4" s="62">
        <v>210</v>
      </c>
      <c r="C4" s="62">
        <v>210</v>
      </c>
      <c r="D4" s="63">
        <f t="shared" si="0"/>
        <v>10</v>
      </c>
      <c r="E4" s="63">
        <f t="shared" si="0"/>
        <v>10</v>
      </c>
      <c r="F4" s="68">
        <f t="shared" si="1"/>
        <v>10</v>
      </c>
      <c r="G4" s="69">
        <f t="shared" si="2"/>
        <v>1</v>
      </c>
      <c r="H4" s="64">
        <f t="shared" si="3"/>
        <v>10</v>
      </c>
    </row>
    <row r="5" spans="1:8">
      <c r="A5" s="60" t="s">
        <v>17</v>
      </c>
      <c r="B5" s="62">
        <v>70</v>
      </c>
      <c r="C5" s="62">
        <v>60</v>
      </c>
      <c r="D5" s="63">
        <f t="shared" si="0"/>
        <v>3.333333333333333</v>
      </c>
      <c r="E5" s="63">
        <f t="shared" si="0"/>
        <v>2.8571428571428568</v>
      </c>
      <c r="F5" s="68">
        <f t="shared" si="1"/>
        <v>3.0952380952380949</v>
      </c>
      <c r="G5" s="69">
        <f t="shared" si="2"/>
        <v>0.30952380952380948</v>
      </c>
      <c r="H5" s="64">
        <f t="shared" si="3"/>
        <v>7.9285714285714288</v>
      </c>
    </row>
    <row r="6" spans="1:8" ht="15.75" thickBot="1">
      <c r="A6" s="61" t="s">
        <v>3</v>
      </c>
      <c r="B6" s="65">
        <v>190</v>
      </c>
      <c r="C6" s="65">
        <v>190</v>
      </c>
      <c r="D6" s="63">
        <f t="shared" si="0"/>
        <v>9.0476190476190474</v>
      </c>
      <c r="E6" s="63">
        <f t="shared" si="0"/>
        <v>9.0476190476190474</v>
      </c>
      <c r="F6" s="68">
        <f t="shared" si="1"/>
        <v>9.0476190476190474</v>
      </c>
      <c r="G6" s="69">
        <f t="shared" si="2"/>
        <v>0.90476190476190477</v>
      </c>
      <c r="H6" s="64">
        <f t="shared" si="3"/>
        <v>9.7142857142857135</v>
      </c>
    </row>
    <row r="8" spans="1:8">
      <c r="A8" t="s">
        <v>18</v>
      </c>
    </row>
    <row r="12" spans="1:8">
      <c r="A12" t="s">
        <v>130</v>
      </c>
      <c r="B12" s="42">
        <v>7</v>
      </c>
    </row>
    <row r="13" spans="1:8">
      <c r="A13" t="s">
        <v>131</v>
      </c>
      <c r="B13">
        <v>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topLeftCell="B1" workbookViewId="0">
      <selection activeCell="J23" sqref="J23"/>
    </sheetView>
  </sheetViews>
  <sheetFormatPr defaultRowHeight="15"/>
  <cols>
    <col min="1" max="1" width="26.28515625" customWidth="1"/>
    <col min="4" max="4" width="9.140625" customWidth="1"/>
    <col min="5" max="5" width="19.5703125" customWidth="1"/>
    <col min="6" max="6" width="9.140625" hidden="1" customWidth="1"/>
    <col min="7" max="7" width="21" customWidth="1"/>
    <col min="10" max="10" width="16.7109375" bestFit="1" customWidth="1"/>
    <col min="11" max="11" width="12.140625" bestFit="1" customWidth="1"/>
    <col min="12" max="12" width="12.5703125" bestFit="1" customWidth="1"/>
    <col min="13" max="13" width="16.28515625" bestFit="1" customWidth="1"/>
  </cols>
  <sheetData>
    <row r="1" spans="1:13">
      <c r="A1" s="85" t="s">
        <v>135</v>
      </c>
      <c r="B1" s="85"/>
      <c r="C1" s="85"/>
      <c r="D1" s="85"/>
      <c r="G1" s="6" t="s">
        <v>145</v>
      </c>
      <c r="H1" s="5" t="s">
        <v>9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126</v>
      </c>
    </row>
    <row r="2" spans="1:13">
      <c r="A2" s="1" t="s">
        <v>0</v>
      </c>
      <c r="B2">
        <v>1</v>
      </c>
      <c r="C2">
        <v>0</v>
      </c>
      <c r="D2" s="3" t="s">
        <v>1</v>
      </c>
      <c r="G2" s="52" t="s">
        <v>0</v>
      </c>
      <c r="H2" s="4">
        <v>4</v>
      </c>
      <c r="I2">
        <v>1</v>
      </c>
      <c r="J2">
        <v>0</v>
      </c>
      <c r="K2">
        <v>3</v>
      </c>
      <c r="L2">
        <f>I2*3+J2</f>
        <v>3</v>
      </c>
      <c r="M2" s="41">
        <f t="shared" ref="M2:M5" si="0">(L2/12)*10</f>
        <v>2.5</v>
      </c>
    </row>
    <row r="3" spans="1:13">
      <c r="A3" s="1" t="s">
        <v>0</v>
      </c>
      <c r="B3">
        <v>0</v>
      </c>
      <c r="C3">
        <v>1</v>
      </c>
      <c r="D3" s="3" t="s">
        <v>4</v>
      </c>
      <c r="G3" s="52" t="s">
        <v>1</v>
      </c>
      <c r="H3" s="4">
        <v>4</v>
      </c>
      <c r="I3">
        <v>1</v>
      </c>
      <c r="J3">
        <v>1</v>
      </c>
      <c r="K3">
        <v>2</v>
      </c>
      <c r="L3">
        <f>I3*3+J3</f>
        <v>4</v>
      </c>
      <c r="M3" s="41">
        <f t="shared" si="0"/>
        <v>3.333333333333333</v>
      </c>
    </row>
    <row r="4" spans="1:13">
      <c r="A4" s="1" t="s">
        <v>0</v>
      </c>
      <c r="B4">
        <v>0</v>
      </c>
      <c r="C4">
        <v>1</v>
      </c>
      <c r="D4" s="3" t="s">
        <v>2</v>
      </c>
      <c r="G4" s="52" t="s">
        <v>4</v>
      </c>
      <c r="H4" s="4">
        <v>4</v>
      </c>
      <c r="I4">
        <v>2</v>
      </c>
      <c r="J4">
        <v>0</v>
      </c>
      <c r="K4">
        <v>2</v>
      </c>
      <c r="L4">
        <f>I4*3+J4</f>
        <v>6</v>
      </c>
      <c r="M4" s="41">
        <f t="shared" si="0"/>
        <v>5</v>
      </c>
    </row>
    <row r="5" spans="1:13">
      <c r="A5" s="1" t="s">
        <v>0</v>
      </c>
      <c r="B5">
        <v>0</v>
      </c>
      <c r="C5">
        <v>1</v>
      </c>
      <c r="D5" s="3" t="s">
        <v>3</v>
      </c>
      <c r="G5" s="52" t="s">
        <v>2</v>
      </c>
      <c r="H5" s="4">
        <v>4</v>
      </c>
      <c r="I5">
        <v>1</v>
      </c>
      <c r="J5">
        <v>1</v>
      </c>
      <c r="K5">
        <v>2</v>
      </c>
      <c r="L5">
        <f>I5*3+J5</f>
        <v>4</v>
      </c>
      <c r="M5" s="41">
        <f t="shared" si="0"/>
        <v>3.333333333333333</v>
      </c>
    </row>
    <row r="6" spans="1:13">
      <c r="A6" s="1" t="s">
        <v>3</v>
      </c>
      <c r="B6">
        <v>1</v>
      </c>
      <c r="C6">
        <v>0</v>
      </c>
      <c r="D6" s="3" t="s">
        <v>1</v>
      </c>
      <c r="G6" s="52" t="s">
        <v>3</v>
      </c>
      <c r="H6" s="4">
        <v>4</v>
      </c>
      <c r="I6">
        <v>4</v>
      </c>
      <c r="J6">
        <v>0</v>
      </c>
      <c r="K6">
        <v>0</v>
      </c>
      <c r="L6">
        <f>I6*3+J6</f>
        <v>12</v>
      </c>
      <c r="M6" s="41">
        <f>(L6/12)*10</f>
        <v>10</v>
      </c>
    </row>
    <row r="7" spans="1:13">
      <c r="A7" s="1" t="s">
        <v>3</v>
      </c>
      <c r="B7">
        <v>1</v>
      </c>
      <c r="C7">
        <v>0</v>
      </c>
      <c r="D7" s="3" t="s">
        <v>4</v>
      </c>
    </row>
    <row r="8" spans="1:13">
      <c r="A8" s="1" t="s">
        <v>3</v>
      </c>
      <c r="B8">
        <v>1</v>
      </c>
      <c r="C8">
        <v>0</v>
      </c>
      <c r="D8" s="3" t="s">
        <v>2</v>
      </c>
    </row>
    <row r="9" spans="1:13">
      <c r="A9" s="1" t="s">
        <v>1</v>
      </c>
      <c r="B9">
        <v>1</v>
      </c>
      <c r="C9">
        <v>0</v>
      </c>
      <c r="D9" s="3" t="s">
        <v>4</v>
      </c>
    </row>
    <row r="10" spans="1:13">
      <c r="A10" s="1" t="s">
        <v>1</v>
      </c>
      <c r="B10">
        <v>1</v>
      </c>
      <c r="C10">
        <v>1</v>
      </c>
      <c r="D10" s="3" t="s">
        <v>2</v>
      </c>
    </row>
    <row r="11" spans="1:13">
      <c r="A11" s="1" t="s">
        <v>4</v>
      </c>
      <c r="B11">
        <v>1</v>
      </c>
      <c r="C11">
        <v>0</v>
      </c>
      <c r="D11" s="3" t="s">
        <v>2</v>
      </c>
      <c r="G11" s="53" t="s">
        <v>144</v>
      </c>
      <c r="H11" s="54" t="s">
        <v>138</v>
      </c>
      <c r="I11" s="54" t="s">
        <v>139</v>
      </c>
      <c r="J11" s="54" t="s">
        <v>143</v>
      </c>
      <c r="K11" s="54" t="s">
        <v>140</v>
      </c>
      <c r="L11" s="54" t="s">
        <v>142</v>
      </c>
      <c r="M11" s="54" t="s">
        <v>141</v>
      </c>
    </row>
    <row r="12" spans="1:13">
      <c r="A12" s="2"/>
      <c r="G12" s="55" t="s">
        <v>0</v>
      </c>
      <c r="H12" s="56">
        <f>'game2-midterm'!H28</f>
        <v>5</v>
      </c>
      <c r="I12" s="57">
        <f>M2</f>
        <v>2.5</v>
      </c>
      <c r="J12" s="57">
        <f>(H12*$B$20+I12*$B$21)/10</f>
        <v>3</v>
      </c>
      <c r="K12" s="58">
        <f>J12/9.5</f>
        <v>0.31578947368421051</v>
      </c>
      <c r="L12" s="57">
        <f>(J12/9.5)*10</f>
        <v>3.1578947368421053</v>
      </c>
      <c r="M12" s="59">
        <f>$B$17+($B$18/10)*L12</f>
        <v>7.9473684210526319</v>
      </c>
    </row>
    <row r="13" spans="1:13">
      <c r="A13" s="2"/>
      <c r="G13" s="55" t="s">
        <v>1</v>
      </c>
      <c r="H13" s="56">
        <f>'game2-midterm'!H29</f>
        <v>6.25</v>
      </c>
      <c r="I13" s="57">
        <f t="shared" ref="I13:I16" si="1">M3</f>
        <v>3.333333333333333</v>
      </c>
      <c r="J13" s="57">
        <f t="shared" ref="J13:J16" si="2">(H13*$B$20+I13*$B$21)/10</f>
        <v>3.9166666666666665</v>
      </c>
      <c r="K13" s="58">
        <f t="shared" ref="K13:K16" si="3">J13/9.5</f>
        <v>0.41228070175438597</v>
      </c>
      <c r="L13" s="57">
        <f t="shared" ref="L13:L16" si="4">(J13/9.5)*10</f>
        <v>4.1228070175438596</v>
      </c>
      <c r="M13" s="59">
        <f t="shared" ref="M13:M16" si="5">$B$17+($B$18/10)*L13</f>
        <v>8.2368421052631575</v>
      </c>
    </row>
    <row r="14" spans="1:13">
      <c r="G14" s="55" t="s">
        <v>4</v>
      </c>
      <c r="H14" s="56">
        <f>'game2-midterm'!H30</f>
        <v>0</v>
      </c>
      <c r="I14" s="57">
        <f t="shared" si="1"/>
        <v>5</v>
      </c>
      <c r="J14" s="57">
        <f t="shared" si="2"/>
        <v>4</v>
      </c>
      <c r="K14" s="58">
        <f t="shared" si="3"/>
        <v>0.42105263157894735</v>
      </c>
      <c r="L14" s="57">
        <f t="shared" si="4"/>
        <v>4.2105263157894735</v>
      </c>
      <c r="M14" s="59">
        <f t="shared" si="5"/>
        <v>8.2631578947368425</v>
      </c>
    </row>
    <row r="15" spans="1:13">
      <c r="A15" s="43"/>
      <c r="G15" s="55" t="s">
        <v>2</v>
      </c>
      <c r="H15" s="56">
        <f>'game2-midterm'!H31</f>
        <v>6.25</v>
      </c>
      <c r="I15" s="57">
        <f t="shared" si="1"/>
        <v>3.333333333333333</v>
      </c>
      <c r="J15" s="57">
        <f t="shared" si="2"/>
        <v>3.9166666666666665</v>
      </c>
      <c r="K15" s="58">
        <f t="shared" si="3"/>
        <v>0.41228070175438597</v>
      </c>
      <c r="L15" s="57">
        <f t="shared" si="4"/>
        <v>4.1228070175438596</v>
      </c>
      <c r="M15" s="59">
        <f t="shared" si="5"/>
        <v>8.2368421052631575</v>
      </c>
    </row>
    <row r="16" spans="1:13">
      <c r="A16" s="43"/>
      <c r="E16" s="43"/>
      <c r="G16" s="55" t="s">
        <v>3</v>
      </c>
      <c r="H16" s="56">
        <f>'game2-midterm'!H32</f>
        <v>7.5</v>
      </c>
      <c r="I16" s="57">
        <f t="shared" si="1"/>
        <v>10</v>
      </c>
      <c r="J16" s="57">
        <f t="shared" si="2"/>
        <v>9.5</v>
      </c>
      <c r="K16" s="58">
        <f t="shared" si="3"/>
        <v>1</v>
      </c>
      <c r="L16" s="57">
        <f t="shared" si="4"/>
        <v>10</v>
      </c>
      <c r="M16" s="59">
        <f t="shared" si="5"/>
        <v>10</v>
      </c>
    </row>
    <row r="17" spans="1:2">
      <c r="A17" s="46" t="s">
        <v>130</v>
      </c>
      <c r="B17" s="50">
        <v>7</v>
      </c>
    </row>
    <row r="18" spans="1:2">
      <c r="A18" s="51" t="s">
        <v>131</v>
      </c>
      <c r="B18" s="49">
        <v>3</v>
      </c>
    </row>
    <row r="20" spans="1:2">
      <c r="A20" s="46" t="s">
        <v>136</v>
      </c>
      <c r="B20" s="47">
        <v>2</v>
      </c>
    </row>
    <row r="21" spans="1:2">
      <c r="A21" s="48" t="s">
        <v>137</v>
      </c>
      <c r="B21" s="49">
        <v>8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4"/>
  <sheetViews>
    <sheetView zoomScale="90" zoomScaleNormal="90" workbookViewId="0">
      <selection activeCell="O10" sqref="O10"/>
    </sheetView>
  </sheetViews>
  <sheetFormatPr defaultRowHeight="15"/>
  <cols>
    <col min="2" max="2" width="16.28515625" bestFit="1" customWidth="1"/>
    <col min="3" max="3" width="15.42578125" hidden="1" customWidth="1"/>
    <col min="4" max="4" width="13.5703125" hidden="1" customWidth="1"/>
    <col min="5" max="5" width="14.5703125" hidden="1" customWidth="1"/>
    <col min="6" max="6" width="12.28515625" hidden="1" customWidth="1"/>
    <col min="7" max="7" width="14.7109375" hidden="1" customWidth="1"/>
    <col min="8" max="8" width="17.28515625" hidden="1" customWidth="1"/>
    <col min="9" max="9" width="15.28515625" hidden="1" customWidth="1"/>
    <col min="10" max="10" width="14.140625" hidden="1" customWidth="1"/>
    <col min="11" max="11" width="16.85546875" hidden="1" customWidth="1"/>
    <col min="12" max="12" width="18.42578125" hidden="1" customWidth="1"/>
    <col min="13" max="13" width="11.85546875" hidden="1" customWidth="1"/>
  </cols>
  <sheetData>
    <row r="1" spans="2:14" ht="18.75">
      <c r="E1" s="38" t="s">
        <v>125</v>
      </c>
    </row>
    <row r="2" spans="2:14">
      <c r="C2" t="s">
        <v>121</v>
      </c>
      <c r="D2" t="s">
        <v>124</v>
      </c>
      <c r="E2" t="s">
        <v>123</v>
      </c>
      <c r="F2" t="s">
        <v>122</v>
      </c>
      <c r="G2" t="s">
        <v>120</v>
      </c>
      <c r="H2" t="s">
        <v>119</v>
      </c>
      <c r="I2" t="s">
        <v>32</v>
      </c>
      <c r="J2" t="s">
        <v>118</v>
      </c>
      <c r="K2" t="s">
        <v>117</v>
      </c>
      <c r="L2" t="s">
        <v>116</v>
      </c>
      <c r="M2" t="s">
        <v>115</v>
      </c>
      <c r="N2" s="39" t="s">
        <v>129</v>
      </c>
    </row>
    <row r="3" spans="2:14">
      <c r="B3" s="21" t="s">
        <v>124</v>
      </c>
      <c r="C3" s="41">
        <v>8</v>
      </c>
      <c r="D3" s="74">
        <v>9.5</v>
      </c>
      <c r="E3" s="41">
        <v>9</v>
      </c>
      <c r="F3" s="74">
        <v>9.5</v>
      </c>
      <c r="G3" s="74">
        <v>9.5</v>
      </c>
      <c r="H3" s="41">
        <v>8</v>
      </c>
      <c r="I3" s="41">
        <v>9.6</v>
      </c>
      <c r="J3" s="41">
        <v>9.35</v>
      </c>
      <c r="K3" s="41">
        <v>7.5</v>
      </c>
      <c r="L3" s="41">
        <v>9.5</v>
      </c>
      <c r="M3" s="41">
        <v>7</v>
      </c>
      <c r="N3" s="45">
        <f>AVERAGE(C3:M3)</f>
        <v>8.7681818181818176</v>
      </c>
    </row>
    <row r="4" spans="2:14">
      <c r="B4" s="21" t="s">
        <v>123</v>
      </c>
      <c r="C4" s="41">
        <v>7</v>
      </c>
      <c r="D4" s="74">
        <v>9</v>
      </c>
      <c r="E4" s="41">
        <v>8</v>
      </c>
      <c r="F4" s="74">
        <v>9.5</v>
      </c>
      <c r="G4" s="74">
        <v>9.5</v>
      </c>
      <c r="H4" s="41">
        <v>8</v>
      </c>
      <c r="I4" s="41">
        <v>9.6</v>
      </c>
      <c r="J4" s="41">
        <v>8.18</v>
      </c>
      <c r="K4" s="41">
        <v>7.5</v>
      </c>
      <c r="L4" s="41">
        <v>9.5</v>
      </c>
      <c r="M4" s="41">
        <v>7.5</v>
      </c>
      <c r="N4" s="45">
        <f t="shared" ref="N4:N13" si="0">AVERAGE(C4:M4)</f>
        <v>8.48</v>
      </c>
    </row>
    <row r="5" spans="2:14">
      <c r="B5" s="21" t="s">
        <v>122</v>
      </c>
      <c r="C5" s="41">
        <v>8</v>
      </c>
      <c r="D5" s="74">
        <v>9</v>
      </c>
      <c r="E5" s="41">
        <v>8</v>
      </c>
      <c r="F5" s="74">
        <v>9.8000000000000007</v>
      </c>
      <c r="G5" s="74">
        <v>9.5</v>
      </c>
      <c r="H5" s="41">
        <v>9</v>
      </c>
      <c r="I5" s="41">
        <v>9.6</v>
      </c>
      <c r="J5" s="41">
        <v>8.31</v>
      </c>
      <c r="K5" s="41">
        <v>8</v>
      </c>
      <c r="L5" s="41">
        <v>9.5</v>
      </c>
      <c r="M5" s="41">
        <v>8.5</v>
      </c>
      <c r="N5" s="45">
        <f t="shared" si="0"/>
        <v>8.8372727272727261</v>
      </c>
    </row>
    <row r="6" spans="2:14">
      <c r="B6" s="21" t="s">
        <v>121</v>
      </c>
      <c r="C6" s="41">
        <v>8</v>
      </c>
      <c r="D6" s="74">
        <v>9.5</v>
      </c>
      <c r="E6" s="41">
        <v>9</v>
      </c>
      <c r="F6" s="74">
        <v>9.5</v>
      </c>
      <c r="G6" s="74">
        <v>9.5</v>
      </c>
      <c r="H6" s="41">
        <v>9</v>
      </c>
      <c r="I6" s="41">
        <v>9.6</v>
      </c>
      <c r="J6" s="41">
        <v>9.5</v>
      </c>
      <c r="K6" s="41">
        <v>8.5</v>
      </c>
      <c r="L6" s="41">
        <v>9.5</v>
      </c>
      <c r="M6" s="41">
        <v>9</v>
      </c>
      <c r="N6" s="45">
        <f t="shared" si="0"/>
        <v>9.1454545454545446</v>
      </c>
    </row>
    <row r="7" spans="2:14">
      <c r="B7" s="21" t="s">
        <v>120</v>
      </c>
      <c r="C7" s="41">
        <v>8</v>
      </c>
      <c r="D7" s="74">
        <v>9.5</v>
      </c>
      <c r="E7" s="41">
        <v>10</v>
      </c>
      <c r="F7" s="74">
        <v>9.5</v>
      </c>
      <c r="G7" s="74">
        <v>9.5</v>
      </c>
      <c r="H7" s="41">
        <v>8</v>
      </c>
      <c r="I7" s="41">
        <v>9.6</v>
      </c>
      <c r="J7" s="41">
        <v>8</v>
      </c>
      <c r="K7" s="41">
        <v>7.5</v>
      </c>
      <c r="L7" s="41">
        <v>9.5</v>
      </c>
      <c r="M7" s="41">
        <v>8.5</v>
      </c>
      <c r="N7" s="45">
        <f t="shared" si="0"/>
        <v>8.872727272727273</v>
      </c>
    </row>
    <row r="8" spans="2:14">
      <c r="B8" s="21" t="s">
        <v>119</v>
      </c>
      <c r="C8" s="41">
        <v>7</v>
      </c>
      <c r="D8" s="74">
        <v>8</v>
      </c>
      <c r="E8" s="41">
        <v>8</v>
      </c>
      <c r="F8" s="74">
        <v>9.4</v>
      </c>
      <c r="G8" s="74">
        <v>9.5</v>
      </c>
      <c r="H8" s="41">
        <v>8</v>
      </c>
      <c r="I8" s="41">
        <v>9.6</v>
      </c>
      <c r="J8" s="41">
        <v>8.34</v>
      </c>
      <c r="K8" s="41">
        <v>6</v>
      </c>
      <c r="L8" s="41">
        <v>9</v>
      </c>
      <c r="M8" s="41">
        <v>5</v>
      </c>
      <c r="N8" s="45">
        <f t="shared" si="0"/>
        <v>7.9854545454545454</v>
      </c>
    </row>
    <row r="9" spans="2:14">
      <c r="B9" s="21" t="s">
        <v>32</v>
      </c>
      <c r="C9" s="41">
        <v>7</v>
      </c>
      <c r="D9" s="74"/>
      <c r="E9" s="41">
        <v>8</v>
      </c>
      <c r="F9" s="74">
        <v>9.5</v>
      </c>
      <c r="G9" s="74">
        <v>9.5</v>
      </c>
      <c r="H9" s="41">
        <v>8</v>
      </c>
      <c r="I9" s="41">
        <v>9.6</v>
      </c>
      <c r="J9" s="41">
        <v>8</v>
      </c>
      <c r="K9" s="41">
        <v>8</v>
      </c>
      <c r="L9" s="41">
        <v>9.5</v>
      </c>
      <c r="M9" s="41">
        <v>8.5</v>
      </c>
      <c r="N9" s="45">
        <f t="shared" si="0"/>
        <v>8.5599999999999987</v>
      </c>
    </row>
    <row r="10" spans="2:14">
      <c r="B10" s="21" t="s">
        <v>118</v>
      </c>
      <c r="C10" s="41">
        <v>10</v>
      </c>
      <c r="D10" s="74">
        <v>10</v>
      </c>
      <c r="E10" s="41">
        <v>10</v>
      </c>
      <c r="F10" s="74">
        <v>9.5500000000000007</v>
      </c>
      <c r="G10" s="74">
        <v>10</v>
      </c>
      <c r="H10" s="41">
        <v>10</v>
      </c>
      <c r="I10" s="41">
        <v>10</v>
      </c>
      <c r="J10" s="41">
        <v>9.8000000000000007</v>
      </c>
      <c r="K10" s="41">
        <v>9.5</v>
      </c>
      <c r="L10" s="41">
        <v>10</v>
      </c>
      <c r="M10" s="41">
        <v>9</v>
      </c>
      <c r="N10" s="45">
        <f t="shared" si="0"/>
        <v>9.8045454545454547</v>
      </c>
    </row>
    <row r="11" spans="2:14">
      <c r="B11" s="21" t="s">
        <v>117</v>
      </c>
      <c r="C11" s="41">
        <v>10</v>
      </c>
      <c r="D11" s="74">
        <v>10</v>
      </c>
      <c r="E11" s="41">
        <v>10</v>
      </c>
      <c r="F11" s="74">
        <v>10</v>
      </c>
      <c r="G11" s="74">
        <v>10</v>
      </c>
      <c r="H11" s="41">
        <v>10</v>
      </c>
      <c r="I11" s="41">
        <v>10</v>
      </c>
      <c r="J11" s="41">
        <v>10</v>
      </c>
      <c r="K11" s="41"/>
      <c r="L11" s="41">
        <v>10</v>
      </c>
      <c r="M11" s="41">
        <v>10</v>
      </c>
      <c r="N11" s="45">
        <f t="shared" si="0"/>
        <v>10</v>
      </c>
    </row>
    <row r="12" spans="2:14">
      <c r="B12" s="21" t="s">
        <v>116</v>
      </c>
      <c r="C12" s="41">
        <v>8</v>
      </c>
      <c r="D12" s="74">
        <v>9</v>
      </c>
      <c r="E12" s="41">
        <v>9</v>
      </c>
      <c r="F12" s="74">
        <v>9.5</v>
      </c>
      <c r="G12" s="74">
        <v>9.5</v>
      </c>
      <c r="H12" s="41">
        <v>8</v>
      </c>
      <c r="I12" s="41">
        <v>9.8000000000000007</v>
      </c>
      <c r="J12" s="41">
        <v>8.15</v>
      </c>
      <c r="K12" s="41">
        <v>7.5</v>
      </c>
      <c r="L12" s="41">
        <v>9.5</v>
      </c>
      <c r="M12" s="41">
        <v>9</v>
      </c>
      <c r="N12" s="45">
        <f t="shared" si="0"/>
        <v>8.8136363636363644</v>
      </c>
    </row>
    <row r="13" spans="2:14">
      <c r="B13" s="21" t="s">
        <v>115</v>
      </c>
      <c r="C13" s="41">
        <v>10</v>
      </c>
      <c r="D13" s="74">
        <v>9.5</v>
      </c>
      <c r="E13" s="41">
        <v>10</v>
      </c>
      <c r="F13" s="41">
        <v>10</v>
      </c>
      <c r="G13" s="74">
        <v>10</v>
      </c>
      <c r="H13" s="41">
        <v>10</v>
      </c>
      <c r="I13" s="41">
        <v>9.8000000000000007</v>
      </c>
      <c r="J13" s="41">
        <v>9.8000000000000007</v>
      </c>
      <c r="K13" s="41">
        <v>9.5</v>
      </c>
      <c r="L13" s="41">
        <v>10</v>
      </c>
      <c r="M13" s="41">
        <v>10</v>
      </c>
      <c r="N13" s="45">
        <f t="shared" si="0"/>
        <v>9.872727272727273</v>
      </c>
    </row>
    <row r="14" spans="2:14">
      <c r="B14" s="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1"/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8" sqref="A8"/>
    </sheetView>
  </sheetViews>
  <sheetFormatPr defaultRowHeight="15"/>
  <cols>
    <col min="1" max="1" width="24" customWidth="1"/>
    <col min="3" max="3" width="9.140625" style="21"/>
  </cols>
  <sheetData>
    <row r="1" spans="1:2">
      <c r="A1" t="s">
        <v>0</v>
      </c>
    </row>
    <row r="3" spans="1:2">
      <c r="A3" s="21" t="s">
        <v>85</v>
      </c>
      <c r="B3">
        <v>9.8000000000000007</v>
      </c>
    </row>
    <row r="4" spans="1:2">
      <c r="A4" s="21" t="s">
        <v>86</v>
      </c>
      <c r="B4">
        <v>7.7</v>
      </c>
    </row>
    <row r="5" spans="1:2">
      <c r="A5" s="21" t="s">
        <v>87</v>
      </c>
      <c r="B5">
        <v>8.6999999999999993</v>
      </c>
    </row>
    <row r="6" spans="1:2">
      <c r="A6" s="21" t="s">
        <v>88</v>
      </c>
      <c r="B6" s="21">
        <v>9.6</v>
      </c>
    </row>
    <row r="7" spans="1:2">
      <c r="A7" s="21" t="s">
        <v>89</v>
      </c>
      <c r="B7" s="21">
        <v>9.6999999999999993</v>
      </c>
    </row>
    <row r="8" spans="1:2">
      <c r="A8" s="21" t="s">
        <v>156</v>
      </c>
      <c r="B8" s="21">
        <v>9.8000000000000007</v>
      </c>
    </row>
    <row r="9" spans="1:2">
      <c r="A9" s="21" t="s">
        <v>90</v>
      </c>
      <c r="B9">
        <v>9.6</v>
      </c>
    </row>
    <row r="10" spans="1:2">
      <c r="A10" s="21" t="s">
        <v>91</v>
      </c>
      <c r="B10">
        <v>9.5</v>
      </c>
    </row>
    <row r="11" spans="1:2">
      <c r="A11" s="21" t="s">
        <v>92</v>
      </c>
      <c r="B11">
        <v>9.6999999999999993</v>
      </c>
    </row>
    <row r="12" spans="1:2">
      <c r="A12" s="21" t="s">
        <v>93</v>
      </c>
      <c r="B12">
        <v>8.6</v>
      </c>
    </row>
    <row r="13" spans="1:2">
      <c r="A13" s="21" t="s">
        <v>94</v>
      </c>
      <c r="B13">
        <v>9.8000000000000007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2"/>
  <sheetViews>
    <sheetView topLeftCell="A4" zoomScaleNormal="100" workbookViewId="0">
      <selection activeCell="G27" sqref="G27"/>
    </sheetView>
  </sheetViews>
  <sheetFormatPr defaultRowHeight="15"/>
  <cols>
    <col min="1" max="1" width="20.28515625" style="2" bestFit="1" customWidth="1"/>
    <col min="2" max="2" width="5.42578125" customWidth="1"/>
    <col min="3" max="3" width="5.140625" customWidth="1"/>
    <col min="4" max="4" width="20" bestFit="1" customWidth="1"/>
    <col min="5" max="5" width="5.85546875" customWidth="1"/>
    <col min="6" max="6" width="5.42578125" customWidth="1"/>
    <col min="7" max="7" width="20.28515625" bestFit="1" customWidth="1"/>
    <col min="8" max="8" width="9.42578125" customWidth="1"/>
  </cols>
  <sheetData>
    <row r="2" spans="1:13">
      <c r="A2" s="85" t="s">
        <v>10</v>
      </c>
      <c r="B2" s="85"/>
      <c r="C2" s="85"/>
      <c r="D2" s="85"/>
      <c r="G2" s="6" t="s">
        <v>11</v>
      </c>
      <c r="H2" s="5" t="s">
        <v>9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126</v>
      </c>
    </row>
    <row r="3" spans="1:13">
      <c r="A3" s="1" t="s">
        <v>0</v>
      </c>
      <c r="B3">
        <v>0</v>
      </c>
      <c r="C3">
        <v>1</v>
      </c>
      <c r="D3" s="3" t="s">
        <v>1</v>
      </c>
      <c r="G3" s="10" t="s">
        <v>0</v>
      </c>
      <c r="H3" s="4">
        <v>4</v>
      </c>
      <c r="I3">
        <v>1</v>
      </c>
      <c r="K3">
        <v>3</v>
      </c>
      <c r="L3">
        <f>I3*3+J3</f>
        <v>3</v>
      </c>
      <c r="M3">
        <f>(L3/12)*10</f>
        <v>2.5</v>
      </c>
    </row>
    <row r="4" spans="1:13">
      <c r="A4" s="1" t="s">
        <v>0</v>
      </c>
      <c r="B4">
        <v>1</v>
      </c>
      <c r="C4">
        <v>0</v>
      </c>
      <c r="D4" s="3" t="s">
        <v>4</v>
      </c>
      <c r="G4" s="7" t="s">
        <v>1</v>
      </c>
      <c r="H4" s="4">
        <v>4</v>
      </c>
      <c r="I4">
        <v>4</v>
      </c>
      <c r="K4">
        <v>0</v>
      </c>
      <c r="L4">
        <f>I4*3+J4</f>
        <v>12</v>
      </c>
      <c r="M4">
        <f t="shared" ref="M4:M7" si="0">(L4/12)*10</f>
        <v>10</v>
      </c>
    </row>
    <row r="5" spans="1:13">
      <c r="A5" s="1" t="s">
        <v>0</v>
      </c>
      <c r="B5">
        <v>0</v>
      </c>
      <c r="C5">
        <v>1</v>
      </c>
      <c r="D5" s="3" t="s">
        <v>2</v>
      </c>
      <c r="G5" s="4" t="s">
        <v>4</v>
      </c>
      <c r="H5" s="4">
        <v>4</v>
      </c>
      <c r="I5">
        <v>0</v>
      </c>
      <c r="K5">
        <v>4</v>
      </c>
      <c r="L5">
        <f>I5*3+J5</f>
        <v>0</v>
      </c>
      <c r="M5">
        <f t="shared" si="0"/>
        <v>0</v>
      </c>
    </row>
    <row r="6" spans="1:13">
      <c r="A6" s="1" t="s">
        <v>0</v>
      </c>
      <c r="B6">
        <v>0</v>
      </c>
      <c r="C6">
        <v>1</v>
      </c>
      <c r="D6" s="3" t="s">
        <v>3</v>
      </c>
      <c r="G6" s="8" t="s">
        <v>2</v>
      </c>
      <c r="H6" s="4">
        <v>4</v>
      </c>
      <c r="I6">
        <v>3</v>
      </c>
      <c r="K6">
        <v>1</v>
      </c>
      <c r="L6">
        <f>I6*3+J6</f>
        <v>9</v>
      </c>
      <c r="M6">
        <f t="shared" si="0"/>
        <v>7.5</v>
      </c>
    </row>
    <row r="7" spans="1:13">
      <c r="A7" s="1" t="s">
        <v>3</v>
      </c>
      <c r="B7">
        <v>0</v>
      </c>
      <c r="C7">
        <v>1</v>
      </c>
      <c r="D7" s="3" t="s">
        <v>1</v>
      </c>
      <c r="G7" s="9" t="s">
        <v>3</v>
      </c>
      <c r="H7" s="4">
        <v>4</v>
      </c>
      <c r="I7">
        <v>2</v>
      </c>
      <c r="K7">
        <v>2</v>
      </c>
      <c r="L7">
        <f>I7*3+J7</f>
        <v>6</v>
      </c>
      <c r="M7">
        <f t="shared" si="0"/>
        <v>5</v>
      </c>
    </row>
    <row r="8" spans="1:13">
      <c r="A8" s="1" t="s">
        <v>3</v>
      </c>
      <c r="B8">
        <v>1</v>
      </c>
      <c r="C8">
        <v>0</v>
      </c>
      <c r="D8" s="3" t="s">
        <v>4</v>
      </c>
      <c r="I8">
        <f>SUM(I3:I7)</f>
        <v>10</v>
      </c>
      <c r="J8">
        <f>SUM(J3:J7)</f>
        <v>0</v>
      </c>
      <c r="K8">
        <f>SUM(K3:K7)</f>
        <v>10</v>
      </c>
    </row>
    <row r="9" spans="1:13">
      <c r="A9" s="1" t="s">
        <v>3</v>
      </c>
      <c r="B9">
        <v>0</v>
      </c>
      <c r="C9">
        <v>1</v>
      </c>
      <c r="D9" s="3" t="s">
        <v>2</v>
      </c>
    </row>
    <row r="10" spans="1:13">
      <c r="A10" s="1" t="s">
        <v>1</v>
      </c>
      <c r="B10">
        <v>1</v>
      </c>
      <c r="C10">
        <v>0</v>
      </c>
      <c r="D10" s="3" t="s">
        <v>4</v>
      </c>
    </row>
    <row r="11" spans="1:13">
      <c r="A11" s="1" t="s">
        <v>1</v>
      </c>
      <c r="B11">
        <v>1</v>
      </c>
      <c r="C11">
        <v>0</v>
      </c>
      <c r="D11" s="3" t="s">
        <v>2</v>
      </c>
    </row>
    <row r="12" spans="1:13">
      <c r="A12" s="1" t="s">
        <v>4</v>
      </c>
      <c r="B12">
        <v>0</v>
      </c>
      <c r="C12">
        <v>1</v>
      </c>
      <c r="D12" s="3" t="s">
        <v>2</v>
      </c>
    </row>
    <row r="13" spans="1:13">
      <c r="B13">
        <f ca="1">SUM(B3:B13)</f>
        <v>4</v>
      </c>
      <c r="C13">
        <f ca="1">SUM(C3:C13)</f>
        <v>6</v>
      </c>
      <c r="D13">
        <f ca="1">SUM(B13:C13)</f>
        <v>10</v>
      </c>
    </row>
    <row r="17" spans="1:13">
      <c r="A17" s="85" t="s">
        <v>12</v>
      </c>
      <c r="B17" s="85"/>
      <c r="C17" s="85"/>
      <c r="D17" s="85"/>
      <c r="G17" s="6" t="s">
        <v>13</v>
      </c>
      <c r="H17" s="5" t="s">
        <v>9</v>
      </c>
      <c r="I17" s="5" t="s">
        <v>5</v>
      </c>
      <c r="J17" s="5" t="s">
        <v>6</v>
      </c>
      <c r="K17" s="5" t="s">
        <v>7</v>
      </c>
      <c r="L17" s="5" t="s">
        <v>8</v>
      </c>
      <c r="M17" s="5" t="s">
        <v>126</v>
      </c>
    </row>
    <row r="18" spans="1:13">
      <c r="A18" s="1" t="s">
        <v>0</v>
      </c>
      <c r="B18">
        <v>1</v>
      </c>
      <c r="C18">
        <v>0</v>
      </c>
      <c r="D18" s="3" t="s">
        <v>1</v>
      </c>
      <c r="G18" s="8" t="s">
        <v>0</v>
      </c>
      <c r="H18" s="4">
        <v>4</v>
      </c>
      <c r="I18">
        <v>3</v>
      </c>
      <c r="K18">
        <v>1</v>
      </c>
      <c r="L18">
        <f>I18*3+J18</f>
        <v>9</v>
      </c>
      <c r="M18">
        <f>(L18/12)*10</f>
        <v>7.5</v>
      </c>
    </row>
    <row r="19" spans="1:13">
      <c r="A19" s="1" t="s">
        <v>0</v>
      </c>
      <c r="B19">
        <v>1</v>
      </c>
      <c r="C19">
        <v>0</v>
      </c>
      <c r="D19" s="3" t="s">
        <v>4</v>
      </c>
      <c r="G19" s="10" t="s">
        <v>1</v>
      </c>
      <c r="H19" s="4">
        <v>4</v>
      </c>
      <c r="I19">
        <v>1</v>
      </c>
      <c r="K19">
        <v>3</v>
      </c>
      <c r="L19">
        <f>I19*3+J19</f>
        <v>3</v>
      </c>
      <c r="M19">
        <f t="shared" ref="M19:M22" si="1">(L19/12)*10</f>
        <v>2.5</v>
      </c>
    </row>
    <row r="20" spans="1:13">
      <c r="A20" s="1" t="s">
        <v>0</v>
      </c>
      <c r="B20">
        <v>1</v>
      </c>
      <c r="C20">
        <v>0</v>
      </c>
      <c r="D20" s="3" t="s">
        <v>2</v>
      </c>
      <c r="G20" s="4" t="s">
        <v>4</v>
      </c>
      <c r="H20" s="4">
        <v>4</v>
      </c>
      <c r="I20">
        <v>0</v>
      </c>
      <c r="K20">
        <v>4</v>
      </c>
      <c r="L20">
        <f>I20*3+J20</f>
        <v>0</v>
      </c>
      <c r="M20">
        <f t="shared" si="1"/>
        <v>0</v>
      </c>
    </row>
    <row r="21" spans="1:13">
      <c r="A21" s="1" t="s">
        <v>0</v>
      </c>
      <c r="B21">
        <v>0</v>
      </c>
      <c r="C21">
        <v>1</v>
      </c>
      <c r="D21" s="3" t="s">
        <v>3</v>
      </c>
      <c r="G21" s="9" t="s">
        <v>2</v>
      </c>
      <c r="H21" s="4">
        <v>4</v>
      </c>
      <c r="I21">
        <v>2</v>
      </c>
      <c r="K21">
        <v>2</v>
      </c>
      <c r="L21">
        <f>I21*3+J21</f>
        <v>6</v>
      </c>
      <c r="M21">
        <f t="shared" si="1"/>
        <v>5</v>
      </c>
    </row>
    <row r="22" spans="1:13">
      <c r="A22" s="1" t="s">
        <v>3</v>
      </c>
      <c r="B22">
        <v>1</v>
      </c>
      <c r="C22">
        <v>0</v>
      </c>
      <c r="D22" s="3" t="s">
        <v>1</v>
      </c>
      <c r="G22" s="7" t="s">
        <v>3</v>
      </c>
      <c r="H22" s="4">
        <v>4</v>
      </c>
      <c r="I22">
        <v>4</v>
      </c>
      <c r="K22">
        <v>0</v>
      </c>
      <c r="L22">
        <f>I22*3+J22</f>
        <v>12</v>
      </c>
      <c r="M22">
        <f t="shared" si="1"/>
        <v>10</v>
      </c>
    </row>
    <row r="23" spans="1:13">
      <c r="A23" s="1" t="s">
        <v>3</v>
      </c>
      <c r="B23">
        <v>1</v>
      </c>
      <c r="C23">
        <v>0</v>
      </c>
      <c r="D23" s="3" t="s">
        <v>4</v>
      </c>
      <c r="I23">
        <f>SUM(I18:I22)</f>
        <v>10</v>
      </c>
      <c r="J23">
        <f>SUM(J18:J22)</f>
        <v>0</v>
      </c>
      <c r="K23">
        <f>SUM(K18:K22)</f>
        <v>10</v>
      </c>
    </row>
    <row r="24" spans="1:13">
      <c r="A24" s="1" t="s">
        <v>3</v>
      </c>
      <c r="B24">
        <v>1</v>
      </c>
      <c r="C24">
        <v>0</v>
      </c>
      <c r="D24" s="3" t="s">
        <v>2</v>
      </c>
    </row>
    <row r="25" spans="1:13">
      <c r="A25" s="1" t="s">
        <v>1</v>
      </c>
      <c r="B25">
        <v>1</v>
      </c>
      <c r="C25">
        <v>0</v>
      </c>
      <c r="D25" s="3" t="s">
        <v>4</v>
      </c>
    </row>
    <row r="26" spans="1:13">
      <c r="A26" s="1" t="s">
        <v>1</v>
      </c>
      <c r="B26">
        <v>0</v>
      </c>
      <c r="C26">
        <v>1</v>
      </c>
      <c r="D26" s="3" t="s">
        <v>2</v>
      </c>
    </row>
    <row r="27" spans="1:13">
      <c r="A27" s="1" t="s">
        <v>4</v>
      </c>
      <c r="B27">
        <v>0</v>
      </c>
      <c r="C27">
        <v>1</v>
      </c>
      <c r="D27" s="3" t="s">
        <v>2</v>
      </c>
      <c r="G27" s="6" t="s">
        <v>134</v>
      </c>
      <c r="H27" s="6" t="s">
        <v>126</v>
      </c>
    </row>
    <row r="28" spans="1:13">
      <c r="B28">
        <f>SUM(B18:B27)</f>
        <v>7</v>
      </c>
      <c r="C28">
        <f>SUM(C18:C27)</f>
        <v>3</v>
      </c>
      <c r="G28" s="44" t="s">
        <v>0</v>
      </c>
      <c r="H28">
        <f>AVERAGE(M3,M18)</f>
        <v>5</v>
      </c>
    </row>
    <row r="29" spans="1:13">
      <c r="G29" s="44" t="s">
        <v>1</v>
      </c>
      <c r="H29">
        <f t="shared" ref="H29:H32" si="2">AVERAGE(M4,M19)</f>
        <v>6.25</v>
      </c>
    </row>
    <row r="30" spans="1:13">
      <c r="G30" s="44" t="s">
        <v>4</v>
      </c>
      <c r="H30">
        <f t="shared" si="2"/>
        <v>0</v>
      </c>
    </row>
    <row r="31" spans="1:13">
      <c r="G31" s="44" t="s">
        <v>2</v>
      </c>
      <c r="H31">
        <f t="shared" si="2"/>
        <v>6.25</v>
      </c>
    </row>
    <row r="32" spans="1:13">
      <c r="G32" s="44" t="s">
        <v>3</v>
      </c>
      <c r="H32">
        <f t="shared" si="2"/>
        <v>7.5</v>
      </c>
    </row>
  </sheetData>
  <mergeCells count="2">
    <mergeCell ref="A2:D2"/>
    <mergeCell ref="A17:D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"/>
  <sheetViews>
    <sheetView showGridLines="0" workbookViewId="0">
      <selection activeCell="C14" sqref="C14"/>
    </sheetView>
  </sheetViews>
  <sheetFormatPr defaultColWidth="12.5703125" defaultRowHeight="20.100000000000001" customHeight="1"/>
  <cols>
    <col min="1" max="11" width="16.85546875" style="12" customWidth="1"/>
    <col min="12" max="256" width="11.7109375" style="12" customWidth="1"/>
    <col min="257" max="16384" width="12.5703125" style="11"/>
  </cols>
  <sheetData>
    <row r="1" spans="1:11" s="11" customFormat="1" ht="12.75" customHeight="1">
      <c r="A1" s="17" t="s">
        <v>165</v>
      </c>
      <c r="B1" s="17" t="s">
        <v>40</v>
      </c>
      <c r="C1" s="17" t="s">
        <v>84</v>
      </c>
      <c r="D1" s="17" t="s">
        <v>83</v>
      </c>
      <c r="E1" s="17" t="s">
        <v>82</v>
      </c>
      <c r="F1" s="17" t="s">
        <v>81</v>
      </c>
      <c r="G1" s="17" t="s">
        <v>80</v>
      </c>
      <c r="H1" s="17" t="s">
        <v>79</v>
      </c>
      <c r="I1" s="17" t="s">
        <v>78</v>
      </c>
      <c r="J1" s="17" t="s">
        <v>77</v>
      </c>
      <c r="K1" s="17" t="s">
        <v>76</v>
      </c>
    </row>
    <row r="2" spans="1:11" s="11" customFormat="1" ht="12.75" customHeight="1">
      <c r="A2" s="16">
        <v>8</v>
      </c>
      <c r="B2" s="16">
        <v>10</v>
      </c>
      <c r="C2" s="16">
        <v>9</v>
      </c>
      <c r="D2" s="16">
        <v>8</v>
      </c>
      <c r="E2" s="16">
        <v>7</v>
      </c>
      <c r="F2" s="16">
        <v>10</v>
      </c>
      <c r="G2" s="16">
        <v>9</v>
      </c>
      <c r="H2" s="16">
        <v>9</v>
      </c>
      <c r="I2" s="16">
        <v>8</v>
      </c>
      <c r="J2" s="16">
        <v>9</v>
      </c>
      <c r="K2" s="16">
        <v>9</v>
      </c>
    </row>
    <row r="3" spans="1:11" s="11" customFormat="1" ht="12.75" customHeight="1">
      <c r="A3" s="16">
        <v>10</v>
      </c>
      <c r="B3" s="16">
        <v>10</v>
      </c>
      <c r="C3" s="16">
        <v>10</v>
      </c>
      <c r="D3" s="16">
        <v>10</v>
      </c>
      <c r="E3" s="16">
        <v>10</v>
      </c>
      <c r="F3" s="16">
        <v>10</v>
      </c>
      <c r="G3" s="16">
        <v>10</v>
      </c>
      <c r="H3" s="16">
        <v>10</v>
      </c>
      <c r="I3" s="16">
        <v>10</v>
      </c>
      <c r="J3" s="16">
        <v>10</v>
      </c>
      <c r="K3" s="16">
        <v>10</v>
      </c>
    </row>
    <row r="4" spans="1:11" s="11" customFormat="1" ht="12.75" customHeight="1">
      <c r="A4" s="16">
        <v>9</v>
      </c>
      <c r="B4" s="16">
        <v>10</v>
      </c>
      <c r="C4" s="16">
        <v>8</v>
      </c>
      <c r="D4" s="16">
        <v>8</v>
      </c>
      <c r="E4" s="16">
        <v>7</v>
      </c>
      <c r="F4" s="16">
        <v>9</v>
      </c>
      <c r="G4" s="16">
        <v>7</v>
      </c>
      <c r="H4" s="16">
        <v>10</v>
      </c>
      <c r="I4" s="16">
        <v>8</v>
      </c>
      <c r="J4" s="16">
        <v>9</v>
      </c>
      <c r="K4" s="16">
        <v>8</v>
      </c>
    </row>
    <row r="5" spans="1:11" s="11" customFormat="1" ht="12.75" customHeight="1">
      <c r="A5" s="16">
        <v>10</v>
      </c>
      <c r="B5" s="16">
        <v>10</v>
      </c>
      <c r="C5" s="16">
        <v>10</v>
      </c>
      <c r="D5" s="16">
        <v>10</v>
      </c>
      <c r="E5" s="16">
        <v>10</v>
      </c>
      <c r="F5" s="16">
        <v>10</v>
      </c>
      <c r="G5" s="16">
        <v>10</v>
      </c>
      <c r="H5" s="16">
        <v>10</v>
      </c>
      <c r="I5" s="16">
        <v>10</v>
      </c>
      <c r="J5" s="16">
        <v>10</v>
      </c>
      <c r="K5" s="16">
        <v>10</v>
      </c>
    </row>
    <row r="6" spans="1:11" s="11" customFormat="1" ht="12.75" customHeight="1">
      <c r="A6" s="16">
        <v>10</v>
      </c>
      <c r="B6" s="16">
        <v>10</v>
      </c>
      <c r="C6" s="16">
        <v>10</v>
      </c>
      <c r="D6" s="16">
        <v>10</v>
      </c>
      <c r="E6" s="16">
        <v>10</v>
      </c>
      <c r="F6" s="16">
        <v>10</v>
      </c>
      <c r="G6" s="16">
        <v>10</v>
      </c>
      <c r="H6" s="16">
        <v>10</v>
      </c>
      <c r="I6" s="16">
        <v>10</v>
      </c>
      <c r="J6" s="16">
        <v>10</v>
      </c>
      <c r="K6" s="16">
        <v>10</v>
      </c>
    </row>
    <row r="7" spans="1:11" s="11" customFormat="1" ht="12.75" customHeight="1">
      <c r="A7" s="16">
        <v>7</v>
      </c>
      <c r="B7" s="16">
        <v>10</v>
      </c>
      <c r="C7" s="16">
        <v>10</v>
      </c>
      <c r="D7" s="16">
        <v>7</v>
      </c>
      <c r="E7" s="16">
        <v>7</v>
      </c>
      <c r="F7" s="16">
        <v>10</v>
      </c>
      <c r="G7" s="16">
        <v>9</v>
      </c>
      <c r="H7" s="16">
        <v>10</v>
      </c>
      <c r="I7" s="16">
        <v>8</v>
      </c>
      <c r="J7" s="16">
        <v>10</v>
      </c>
      <c r="K7" s="16">
        <v>7</v>
      </c>
    </row>
    <row r="8" spans="1:11" s="11" customFormat="1" ht="12.75" customHeight="1">
      <c r="A8" s="16">
        <v>10</v>
      </c>
      <c r="B8" s="16">
        <v>10</v>
      </c>
      <c r="C8" s="16">
        <v>10</v>
      </c>
      <c r="D8" s="16">
        <v>9</v>
      </c>
      <c r="E8" s="16">
        <v>9</v>
      </c>
      <c r="F8" s="16">
        <v>10</v>
      </c>
      <c r="G8" s="16">
        <v>9</v>
      </c>
      <c r="H8" s="16">
        <v>10</v>
      </c>
      <c r="I8" s="16">
        <v>10</v>
      </c>
      <c r="J8" s="16">
        <v>9</v>
      </c>
      <c r="K8" s="16">
        <v>9</v>
      </c>
    </row>
    <row r="9" spans="1:11" s="11" customFormat="1" ht="14.25">
      <c r="A9" s="15">
        <v>10</v>
      </c>
      <c r="B9" s="15">
        <v>10</v>
      </c>
      <c r="C9" s="15">
        <v>10</v>
      </c>
      <c r="D9" s="15">
        <v>9</v>
      </c>
      <c r="E9" s="15">
        <v>9</v>
      </c>
      <c r="F9" s="15">
        <v>10</v>
      </c>
      <c r="G9" s="15">
        <v>9</v>
      </c>
      <c r="H9" s="15">
        <v>10</v>
      </c>
      <c r="I9" s="15">
        <v>9</v>
      </c>
      <c r="J9" s="15">
        <v>9</v>
      </c>
      <c r="K9" s="15">
        <v>9</v>
      </c>
    </row>
    <row r="10" spans="1:11" s="11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1" customFormat="1" ht="12.75" customHeight="1">
      <c r="A11" s="13">
        <f t="shared" ref="A11:K11" si="0">AVERAGE(A2:A9)</f>
        <v>9.25</v>
      </c>
      <c r="B11" s="13">
        <f t="shared" si="0"/>
        <v>10</v>
      </c>
      <c r="C11" s="13">
        <f t="shared" si="0"/>
        <v>9.625</v>
      </c>
      <c r="D11" s="13">
        <f t="shared" si="0"/>
        <v>8.875</v>
      </c>
      <c r="E11" s="13">
        <f t="shared" si="0"/>
        <v>8.625</v>
      </c>
      <c r="F11" s="13">
        <f t="shared" si="0"/>
        <v>9.875</v>
      </c>
      <c r="G11" s="13">
        <f t="shared" si="0"/>
        <v>9.125</v>
      </c>
      <c r="H11" s="13">
        <f t="shared" si="0"/>
        <v>9.875</v>
      </c>
      <c r="I11" s="13">
        <f t="shared" si="0"/>
        <v>9.125</v>
      </c>
      <c r="J11" s="13">
        <f t="shared" si="0"/>
        <v>9.5</v>
      </c>
      <c r="K11" s="13">
        <f t="shared" si="0"/>
        <v>9</v>
      </c>
    </row>
    <row r="13" spans="1:11" ht="20.100000000000001" customHeight="1">
      <c r="A13" s="73"/>
    </row>
    <row r="14" spans="1:11" ht="20.100000000000001" customHeight="1">
      <c r="A14" s="72"/>
    </row>
    <row r="15" spans="1:11" ht="20.100000000000001" customHeight="1">
      <c r="A15" s="72"/>
    </row>
    <row r="16" spans="1:11" ht="20.100000000000001" customHeight="1">
      <c r="A16" s="72"/>
    </row>
    <row r="17" spans="1:1" ht="20.100000000000001" customHeight="1">
      <c r="A17" s="72"/>
    </row>
    <row r="18" spans="1:1" ht="20.100000000000001" customHeight="1">
      <c r="A18" s="72"/>
    </row>
    <row r="19" spans="1:1" ht="20.100000000000001" customHeight="1">
      <c r="A19" s="72"/>
    </row>
  </sheetData>
  <pageMargins left="0.78740157499999996" right="0.78740157499999996" top="0.984251969" bottom="0.984251969" header="0.5" footer="0.5"/>
  <pageSetup paperSize="0" orientation="portrait" useFirstPageNumber="1" horizontalDpi="0" verticalDpi="0" copies="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A14" sqref="A14:G14"/>
    </sheetView>
  </sheetViews>
  <sheetFormatPr defaultRowHeight="15"/>
  <cols>
    <col min="1" max="1" width="13.42578125" customWidth="1"/>
    <col min="2" max="2" width="13.7109375" customWidth="1"/>
    <col min="3" max="3" width="6.5703125" bestFit="1" customWidth="1"/>
    <col min="4" max="4" width="16.85546875" bestFit="1" customWidth="1"/>
    <col min="5" max="5" width="20.5703125" bestFit="1" customWidth="1"/>
    <col min="6" max="6" width="18.5703125" bestFit="1" customWidth="1"/>
    <col min="7" max="7" width="22.42578125" bestFit="1" customWidth="1"/>
    <col min="8" max="8" width="17.42578125" bestFit="1" customWidth="1"/>
    <col min="9" max="9" width="20.85546875" bestFit="1" customWidth="1"/>
    <col min="10" max="10" width="27" bestFit="1" customWidth="1"/>
    <col min="11" max="11" width="22.140625" bestFit="1" customWidth="1"/>
    <col min="12" max="12" width="18.7109375" bestFit="1" customWidth="1"/>
    <col min="13" max="13" width="19.7109375" bestFit="1" customWidth="1"/>
  </cols>
  <sheetData>
    <row r="1" spans="1:13">
      <c r="A1" s="36"/>
      <c r="B1" s="35" t="s">
        <v>114</v>
      </c>
      <c r="C1" s="97" t="s">
        <v>113</v>
      </c>
      <c r="D1" s="94" t="s">
        <v>110</v>
      </c>
      <c r="E1" s="94" t="s">
        <v>109</v>
      </c>
      <c r="F1" s="94" t="s">
        <v>108</v>
      </c>
      <c r="G1" s="94" t="s">
        <v>107</v>
      </c>
      <c r="H1" s="94" t="s">
        <v>106</v>
      </c>
      <c r="I1" s="94" t="s">
        <v>112</v>
      </c>
      <c r="J1" s="94" t="s">
        <v>104</v>
      </c>
      <c r="K1" s="94" t="s">
        <v>103</v>
      </c>
      <c r="L1" s="94" t="s">
        <v>102</v>
      </c>
      <c r="M1" s="94" t="s">
        <v>101</v>
      </c>
    </row>
    <row r="2" spans="1:13">
      <c r="A2" s="34" t="s">
        <v>111</v>
      </c>
      <c r="B2" s="33"/>
      <c r="C2" s="97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>
      <c r="A3" s="98" t="s">
        <v>110</v>
      </c>
      <c r="B3" s="98"/>
      <c r="C3" s="32">
        <f t="shared" ref="C3:C12" si="0">AVERAGE(D3:M3)</f>
        <v>9.98</v>
      </c>
      <c r="D3" s="32">
        <v>10</v>
      </c>
      <c r="E3" s="32">
        <v>9.8000000000000007</v>
      </c>
      <c r="F3" s="32">
        <v>10</v>
      </c>
      <c r="G3" s="32">
        <v>10</v>
      </c>
      <c r="H3" s="32">
        <v>10</v>
      </c>
      <c r="I3" s="32">
        <v>10</v>
      </c>
      <c r="J3" s="32">
        <v>10</v>
      </c>
      <c r="K3" s="32">
        <v>10</v>
      </c>
      <c r="L3" s="32">
        <v>10</v>
      </c>
      <c r="M3" s="32">
        <v>10</v>
      </c>
    </row>
    <row r="4" spans="1:13">
      <c r="A4" s="99" t="s">
        <v>109</v>
      </c>
      <c r="B4" s="99"/>
      <c r="C4" s="31">
        <f t="shared" si="0"/>
        <v>9.43</v>
      </c>
      <c r="D4" s="31">
        <v>9.5</v>
      </c>
      <c r="E4" s="31">
        <v>9.8000000000000007</v>
      </c>
      <c r="F4" s="31">
        <v>9.5</v>
      </c>
      <c r="G4" s="31">
        <v>9.5</v>
      </c>
      <c r="H4" s="31">
        <v>9.4</v>
      </c>
      <c r="I4" s="31">
        <v>9.6999999999999993</v>
      </c>
      <c r="J4" s="31">
        <v>9.5</v>
      </c>
      <c r="K4" s="31">
        <v>9.4</v>
      </c>
      <c r="L4" s="31">
        <v>9</v>
      </c>
      <c r="M4" s="31">
        <v>9</v>
      </c>
    </row>
    <row r="5" spans="1:13">
      <c r="A5" s="93" t="s">
        <v>108</v>
      </c>
      <c r="B5" s="93"/>
      <c r="C5" s="30">
        <f t="shared" si="0"/>
        <v>10</v>
      </c>
      <c r="D5" s="30">
        <v>10</v>
      </c>
      <c r="E5" s="30">
        <v>10</v>
      </c>
      <c r="F5" s="30">
        <v>10</v>
      </c>
      <c r="G5" s="30">
        <v>10</v>
      </c>
      <c r="H5" s="30">
        <v>10</v>
      </c>
      <c r="I5" s="30">
        <v>10</v>
      </c>
      <c r="J5" s="30">
        <v>10</v>
      </c>
      <c r="K5" s="30">
        <v>10</v>
      </c>
      <c r="L5" s="30">
        <v>10</v>
      </c>
      <c r="M5" s="30">
        <v>10</v>
      </c>
    </row>
    <row r="6" spans="1:13">
      <c r="A6" s="88" t="s">
        <v>107</v>
      </c>
      <c r="B6" s="88"/>
      <c r="C6" s="29">
        <f t="shared" si="0"/>
        <v>10</v>
      </c>
      <c r="D6" s="29">
        <v>10</v>
      </c>
      <c r="E6" s="29">
        <v>10</v>
      </c>
      <c r="F6" s="29">
        <v>10</v>
      </c>
      <c r="G6" s="29">
        <v>10</v>
      </c>
      <c r="H6" s="29">
        <v>10</v>
      </c>
      <c r="I6" s="29">
        <v>10</v>
      </c>
      <c r="J6" s="29">
        <v>10</v>
      </c>
      <c r="K6" s="29">
        <v>10</v>
      </c>
      <c r="L6" s="29">
        <v>10</v>
      </c>
      <c r="M6" s="29">
        <v>10</v>
      </c>
    </row>
    <row r="7" spans="1:13">
      <c r="A7" s="89" t="s">
        <v>106</v>
      </c>
      <c r="B7" s="89"/>
      <c r="C7" s="28">
        <f t="shared" si="0"/>
        <v>9.43</v>
      </c>
      <c r="D7" s="28">
        <v>9.5</v>
      </c>
      <c r="E7" s="28">
        <v>9.8000000000000007</v>
      </c>
      <c r="F7" s="28">
        <v>9.5</v>
      </c>
      <c r="G7" s="28">
        <v>9.5</v>
      </c>
      <c r="H7" s="28">
        <v>9.4</v>
      </c>
      <c r="I7" s="28">
        <v>9.6999999999999993</v>
      </c>
      <c r="J7" s="28">
        <v>9.5</v>
      </c>
      <c r="K7" s="28">
        <v>9.4</v>
      </c>
      <c r="L7" s="28">
        <v>9</v>
      </c>
      <c r="M7" s="28">
        <v>9</v>
      </c>
    </row>
    <row r="8" spans="1:13">
      <c r="A8" s="90" t="s">
        <v>105</v>
      </c>
      <c r="B8" s="90"/>
      <c r="C8" s="27">
        <f t="shared" si="0"/>
        <v>9.9</v>
      </c>
      <c r="D8" s="27">
        <v>10</v>
      </c>
      <c r="E8" s="27">
        <v>9.8000000000000007</v>
      </c>
      <c r="F8" s="27">
        <v>10</v>
      </c>
      <c r="G8" s="27">
        <v>9.8000000000000007</v>
      </c>
      <c r="H8" s="27">
        <v>10</v>
      </c>
      <c r="I8" s="27">
        <v>9.8000000000000007</v>
      </c>
      <c r="J8" s="27">
        <v>9.8000000000000007</v>
      </c>
      <c r="K8" s="27">
        <v>9.8000000000000007</v>
      </c>
      <c r="L8" s="27">
        <v>10</v>
      </c>
      <c r="M8" s="27">
        <v>10</v>
      </c>
    </row>
    <row r="9" spans="1:13">
      <c r="A9" s="91" t="s">
        <v>104</v>
      </c>
      <c r="B9" s="91"/>
      <c r="C9" s="26">
        <f t="shared" si="0"/>
        <v>9.83</v>
      </c>
      <c r="D9" s="26">
        <v>10</v>
      </c>
      <c r="E9" s="26">
        <v>9.8000000000000007</v>
      </c>
      <c r="F9" s="26">
        <v>9.8000000000000007</v>
      </c>
      <c r="G9" s="26">
        <v>9.8000000000000007</v>
      </c>
      <c r="H9" s="26">
        <v>9.6999999999999993</v>
      </c>
      <c r="I9" s="26">
        <v>9.8000000000000007</v>
      </c>
      <c r="J9" s="26">
        <v>9.8000000000000007</v>
      </c>
      <c r="K9" s="26">
        <v>9.6</v>
      </c>
      <c r="L9" s="26">
        <v>10</v>
      </c>
      <c r="M9" s="26">
        <v>10</v>
      </c>
    </row>
    <row r="10" spans="1:13">
      <c r="A10" s="92" t="s">
        <v>103</v>
      </c>
      <c r="B10" s="92"/>
      <c r="C10" s="25">
        <f t="shared" si="0"/>
        <v>9.83</v>
      </c>
      <c r="D10" s="25">
        <v>10</v>
      </c>
      <c r="E10" s="25">
        <v>9.8000000000000007</v>
      </c>
      <c r="F10" s="25">
        <v>9.8000000000000007</v>
      </c>
      <c r="G10" s="25">
        <v>9.8000000000000007</v>
      </c>
      <c r="H10" s="25">
        <v>9.6999999999999993</v>
      </c>
      <c r="I10" s="25">
        <v>9.8000000000000007</v>
      </c>
      <c r="J10" s="25">
        <v>9.8000000000000007</v>
      </c>
      <c r="K10" s="25">
        <v>9.6</v>
      </c>
      <c r="L10" s="25">
        <v>10</v>
      </c>
      <c r="M10" s="25">
        <v>10</v>
      </c>
    </row>
    <row r="11" spans="1:13">
      <c r="A11" s="86" t="s">
        <v>102</v>
      </c>
      <c r="B11" s="86"/>
      <c r="C11" s="24">
        <f t="shared" si="0"/>
        <v>9.98</v>
      </c>
      <c r="D11" s="24">
        <v>10</v>
      </c>
      <c r="E11" s="24">
        <v>9.8000000000000007</v>
      </c>
      <c r="F11" s="24">
        <v>10</v>
      </c>
      <c r="G11" s="24">
        <v>10</v>
      </c>
      <c r="H11" s="24">
        <v>10</v>
      </c>
      <c r="I11" s="24">
        <v>10</v>
      </c>
      <c r="J11" s="24">
        <v>10</v>
      </c>
      <c r="K11" s="24">
        <v>10</v>
      </c>
      <c r="L11" s="24">
        <v>10</v>
      </c>
      <c r="M11" s="24">
        <v>10</v>
      </c>
    </row>
    <row r="12" spans="1:13">
      <c r="A12" s="87" t="s">
        <v>101</v>
      </c>
      <c r="B12" s="87"/>
      <c r="C12" s="23">
        <f t="shared" si="0"/>
        <v>9.8499999999999979</v>
      </c>
      <c r="D12" s="23">
        <v>10</v>
      </c>
      <c r="E12" s="23">
        <v>9.8000000000000007</v>
      </c>
      <c r="F12" s="23">
        <v>10</v>
      </c>
      <c r="G12" s="23">
        <v>9.8000000000000007</v>
      </c>
      <c r="H12" s="23">
        <v>9.6999999999999993</v>
      </c>
      <c r="I12" s="23">
        <v>9.8000000000000007</v>
      </c>
      <c r="J12" s="23">
        <v>9.8000000000000007</v>
      </c>
      <c r="K12" s="23">
        <v>9.6</v>
      </c>
      <c r="L12" s="23">
        <v>10</v>
      </c>
      <c r="M12" s="23">
        <v>10</v>
      </c>
    </row>
    <row r="13" spans="1:13">
      <c r="A13" s="22"/>
      <c r="B13" s="22"/>
      <c r="C13" s="22"/>
      <c r="D13" s="22"/>
      <c r="E13" s="22"/>
      <c r="F13" s="21"/>
      <c r="G13" s="21"/>
      <c r="H13" s="21"/>
      <c r="I13" s="21"/>
      <c r="J13" s="21"/>
      <c r="K13" s="21"/>
      <c r="L13" s="21"/>
    </row>
    <row r="14" spans="1:13">
      <c r="A14" s="95" t="s">
        <v>100</v>
      </c>
      <c r="B14" s="95"/>
      <c r="C14" s="95"/>
      <c r="D14" s="95"/>
      <c r="E14" s="95"/>
      <c r="F14" s="95"/>
      <c r="G14" s="95"/>
    </row>
    <row r="15" spans="1:13">
      <c r="A15" s="95" t="s">
        <v>99</v>
      </c>
      <c r="B15" s="96"/>
      <c r="C15" s="96"/>
      <c r="D15" s="96"/>
      <c r="E15" s="96"/>
      <c r="F15" s="96"/>
      <c r="G15" s="96"/>
    </row>
    <row r="21" spans="1:5">
      <c r="A21" s="20"/>
      <c r="B21" s="20"/>
      <c r="C21" s="20"/>
      <c r="D21" s="20"/>
      <c r="E21" s="20"/>
    </row>
  </sheetData>
  <mergeCells count="23">
    <mergeCell ref="A5:B5"/>
    <mergeCell ref="I1:I2"/>
    <mergeCell ref="M1:M2"/>
    <mergeCell ref="A14:G14"/>
    <mergeCell ref="A15:G15"/>
    <mergeCell ref="H1:H2"/>
    <mergeCell ref="J1:J2"/>
    <mergeCell ref="K1:K2"/>
    <mergeCell ref="L1:L2"/>
    <mergeCell ref="C1:C2"/>
    <mergeCell ref="D1:D2"/>
    <mergeCell ref="E1:E2"/>
    <mergeCell ref="F1:F2"/>
    <mergeCell ref="G1:G2"/>
    <mergeCell ref="A3:B3"/>
    <mergeCell ref="A4:B4"/>
    <mergeCell ref="A11:B11"/>
    <mergeCell ref="A12:B12"/>
    <mergeCell ref="A6:B6"/>
    <mergeCell ref="A7:B7"/>
    <mergeCell ref="A8:B8"/>
    <mergeCell ref="A9:B9"/>
    <mergeCell ref="A10:B10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provas e seminários</vt:lpstr>
      <vt:lpstr>game1+2</vt:lpstr>
      <vt:lpstr>game1-final</vt:lpstr>
      <vt:lpstr>game2-final (2)</vt:lpstr>
      <vt:lpstr>notas dos pares agentessomosnoz</vt:lpstr>
      <vt:lpstr>notas dos pares Bradock</vt:lpstr>
      <vt:lpstr>game2-midterm</vt:lpstr>
      <vt:lpstr>notas dos pares Set Attack</vt:lpstr>
      <vt:lpstr>notas dos pares modisse</vt:lpstr>
      <vt:lpstr>notas dos pares Winning Eleven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glr</dc:creator>
  <cp:lastModifiedBy>Patricia Tedesco</cp:lastModifiedBy>
  <dcterms:created xsi:type="dcterms:W3CDTF">2010-06-04T11:20:04Z</dcterms:created>
  <dcterms:modified xsi:type="dcterms:W3CDTF">2010-07-06T14:15:45Z</dcterms:modified>
</cp:coreProperties>
</file>