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Instruções de Preenchimento" sheetId="1" r:id="rId1"/>
    <sheet name="Folha de Cálculo" sheetId="2" r:id="rId2"/>
    <sheet name="Ajuste do Multiplicador" sheetId="3" r:id="rId3"/>
  </sheets>
  <definedNames/>
  <calcPr fullCalcOnLoad="1"/>
</workbook>
</file>

<file path=xl/comments2.xml><?xml version="1.0" encoding="utf-8"?>
<comments xmlns="http://schemas.openxmlformats.org/spreadsheetml/2006/main">
  <authors>
    <author>PC3</author>
  </authors>
  <commentList>
    <comment ref="D18" authorId="0">
      <text>
        <r>
          <rPr>
            <b/>
            <sz val="8"/>
            <rFont val="Tahoma"/>
            <family val="0"/>
          </rPr>
          <t>PC3:</t>
        </r>
        <r>
          <rPr>
            <sz val="8"/>
            <rFont val="Tahoma"/>
            <family val="0"/>
          </rPr>
          <t xml:space="preserve">
Nota: Preencha este campo de 0 a 5.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significa que o fator é irrelevante e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0"/>
          </rPr>
          <t xml:space="preserve"> significa que o fator é essencial para o projeto.</t>
        </r>
      </text>
    </comment>
    <comment ref="H18" authorId="0">
      <text>
        <r>
          <rPr>
            <b/>
            <sz val="8"/>
            <rFont val="Tahoma"/>
            <family val="0"/>
          </rPr>
          <t>Breno:</t>
        </r>
        <r>
          <rPr>
            <sz val="8"/>
            <rFont val="Tahoma"/>
            <family val="0"/>
          </rPr>
          <t xml:space="preserve">
Os fatores ambientais consideram o nível de experiência das pessoas envolvidas no projeto e a produtividade da equipe</t>
        </r>
      </text>
    </comment>
    <comment ref="J18" authorId="0">
      <text>
        <r>
          <rPr>
            <b/>
            <sz val="8"/>
            <rFont val="Tahoma"/>
            <family val="0"/>
          </rPr>
          <t>Breno:</t>
        </r>
        <r>
          <rPr>
            <sz val="8"/>
            <rFont val="Tahoma"/>
            <family val="0"/>
          </rPr>
          <t xml:space="preserve">
Nota: Preencha este campo de acordo com as instruções fornecidas na </t>
        </r>
        <r>
          <rPr>
            <b/>
            <sz val="8"/>
            <rFont val="Tahoma"/>
            <family val="2"/>
          </rPr>
          <t>Folha de Instruções de preenchimento.</t>
        </r>
      </text>
    </comment>
    <comment ref="G32" authorId="0">
      <text>
        <r>
          <rPr>
            <b/>
            <sz val="8"/>
            <rFont val="Tahoma"/>
            <family val="0"/>
          </rPr>
          <t>Breno:</t>
        </r>
        <r>
          <rPr>
            <sz val="8"/>
            <rFont val="Tahoma"/>
            <family val="0"/>
          </rPr>
          <t xml:space="preserve">
Nota: </t>
        </r>
        <r>
          <rPr>
            <b/>
            <sz val="8"/>
            <rFont val="Tahoma"/>
            <family val="2"/>
          </rPr>
          <t>QFA</t>
        </r>
        <r>
          <rPr>
            <sz val="8"/>
            <rFont val="Tahoma"/>
            <family val="0"/>
          </rPr>
          <t xml:space="preserve"> é a quantidade de FA's de FA1 até FA6 cujos valores são menores que 3 mais a quantidade de FA's de FA7 até FA8 cujos valores são maiores que 3.</t>
        </r>
      </text>
    </comment>
  </commentList>
</comments>
</file>

<file path=xl/sharedStrings.xml><?xml version="1.0" encoding="utf-8"?>
<sst xmlns="http://schemas.openxmlformats.org/spreadsheetml/2006/main" count="202" uniqueCount="169">
  <si>
    <t>Planilha de Análise de Caso de Uso para Estimativa de Esforço</t>
  </si>
  <si>
    <t>Casos de Uso</t>
  </si>
  <si>
    <t>Complexidade</t>
  </si>
  <si>
    <t>Atores</t>
  </si>
  <si>
    <t>Total</t>
  </si>
  <si>
    <t>Fatores Técnicos</t>
  </si>
  <si>
    <t>Peso</t>
  </si>
  <si>
    <t>Concorrência</t>
  </si>
  <si>
    <t>Portabilidade</t>
  </si>
  <si>
    <t>Manutenabilidade</t>
  </si>
  <si>
    <t>Motivação</t>
  </si>
  <si>
    <t>Total de Atores</t>
  </si>
  <si>
    <t>Peso Total</t>
  </si>
  <si>
    <t>Pontos de Casos de Uso Não Ajustados (PCUNA)</t>
  </si>
  <si>
    <t>#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</si>
  <si>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</si>
  <si>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</si>
  <si>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</si>
  <si>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</si>
  <si>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</si>
  <si>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</si>
  <si>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</si>
  <si>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</si>
  <si>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</si>
  <si>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</si>
  <si>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</si>
  <si>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</si>
  <si>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</si>
  <si>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Sistema distribuído</t>
  </si>
  <si>
    <t>Processamento interno complexo</t>
  </si>
  <si>
    <t>Facilidade na instalação</t>
  </si>
  <si>
    <t>Facilidade na utilização</t>
  </si>
  <si>
    <t>Inclui características especiais de segurança</t>
  </si>
  <si>
    <t>Total dos Fatores Técnicos</t>
  </si>
  <si>
    <t>Fatores de Complexidade Técnica (FCT)</t>
  </si>
  <si>
    <t>Fatores Ambientais</t>
  </si>
  <si>
    <t>FA1</t>
  </si>
  <si>
    <t>FA2</t>
  </si>
  <si>
    <t>FA3</t>
  </si>
  <si>
    <t>FA4</t>
  </si>
  <si>
    <t>FA5</t>
  </si>
  <si>
    <t>FA6</t>
  </si>
  <si>
    <t>FA7</t>
  </si>
  <si>
    <t>FA8</t>
  </si>
  <si>
    <t>Experiência na aplicação</t>
  </si>
  <si>
    <t>Valor</t>
  </si>
  <si>
    <t>Peso x Valor</t>
  </si>
  <si>
    <t>Total dos Fatores Ambientais</t>
  </si>
  <si>
    <t>Pontos de Casos de Uso (PCU)</t>
  </si>
  <si>
    <t>Dificuldade na linguagem de programação</t>
  </si>
  <si>
    <r>
      <t xml:space="preserve">Trabalhadores </t>
    </r>
    <r>
      <rPr>
        <i/>
        <sz val="9"/>
        <rFont val="Verdana"/>
        <family val="2"/>
      </rPr>
      <t>part-time</t>
    </r>
  </si>
  <si>
    <t>Fatores Ambientais (FA)</t>
  </si>
  <si>
    <t>Descrição</t>
  </si>
  <si>
    <t>S</t>
  </si>
  <si>
    <t>M</t>
  </si>
  <si>
    <t>C</t>
  </si>
  <si>
    <t>Tipo do Ator</t>
  </si>
  <si>
    <t>Pode ser um outro sistema que interage através de um protocolo, como o TCP/IP, ou uma pessoa interagindo através de uma interface texto.</t>
  </si>
  <si>
    <t>Representa outro sistema com uma API definida.</t>
  </si>
  <si>
    <t>Pode ser uma pessoa interagindo através de uma interface gráfica.</t>
  </si>
  <si>
    <t>Os passos para calcular o esforço estimado para um projeto são:</t>
  </si>
  <si>
    <t>1. Pesando os Atores:</t>
  </si>
  <si>
    <t xml:space="preserve">2. Pesando os Casos de Uso </t>
  </si>
  <si>
    <t>Um dos mecanismos para pesar a complexidade dos casos de uso é através de suas classes. Deve ser consideradas apenas as classes de análise e não as classes que serão adicionadas durante o projeto. Determine as classes que serão usadas para implementar um determinado caso de uso.</t>
  </si>
  <si>
    <t>Tipo do Caso de Uso</t>
  </si>
  <si>
    <t>Contém menos que 5 classes de análise.</t>
  </si>
  <si>
    <t>Contém de 5 a 10 classes de análise.</t>
  </si>
  <si>
    <t>Contém mais que 10 classes de análise.</t>
  </si>
  <si>
    <t>Contém 3 ou menos transações.</t>
  </si>
  <si>
    <t>Contém de 4 a 7 transações.</t>
  </si>
  <si>
    <t>Contém mais que 7 transações.</t>
  </si>
  <si>
    <t>3. Calculando os Pontos de Casos de Uso Não Ajustados (PCUNA)</t>
  </si>
  <si>
    <t>PCUNA = PTA + PTCU</t>
  </si>
  <si>
    <t>Número do Fator</t>
  </si>
  <si>
    <t>FA1 a FA4</t>
  </si>
  <si>
    <t>Significa muita experiência no assunto.</t>
  </si>
  <si>
    <t>Significa experiência mediana no assunto.</t>
  </si>
  <si>
    <t>Significa nenhuma experiência no assunto.</t>
  </si>
  <si>
    <t>Significa nenhuma motivação para o projeto.</t>
  </si>
  <si>
    <t>Significa motivação mediana para o projeto.</t>
  </si>
  <si>
    <t>Significa alta motivação para o projeto.</t>
  </si>
  <si>
    <t>Significa requisitos extremamente instáveis.</t>
  </si>
  <si>
    <t>Significa requisitos com instabilidade mediana.</t>
  </si>
  <si>
    <t>Significa requisitos extremamente estáveis.</t>
  </si>
  <si>
    <t>Significa uma linguagem de programação de fácil utilização.</t>
  </si>
  <si>
    <t>Significa uma linguagem de programação de facilidade de utilização mediana.</t>
  </si>
  <si>
    <t>Significa uma linguagem de programação muito difícil de utilizar.</t>
  </si>
  <si>
    <t>PCU = PCUNA*FCT*FA</t>
  </si>
  <si>
    <t>Estimativa de Esforço (homens-hora)</t>
  </si>
  <si>
    <t>7. Calculando a Quantidade de homens-hora por PCU</t>
  </si>
  <si>
    <r>
      <t xml:space="preserve">Significa nenhuma pessoa </t>
    </r>
    <r>
      <rPr>
        <i/>
        <sz val="10"/>
        <rFont val="Verdana"/>
        <family val="2"/>
      </rPr>
      <t>part-time</t>
    </r>
  </si>
  <si>
    <r>
      <t xml:space="preserve">Significa todas as pessoas </t>
    </r>
    <r>
      <rPr>
        <i/>
        <sz val="10"/>
        <rFont val="Verdana"/>
        <family val="2"/>
      </rPr>
      <t>part-time</t>
    </r>
    <r>
      <rPr>
        <sz val="10"/>
        <rFont val="Verdana"/>
        <family val="2"/>
      </rPr>
      <t>.</t>
    </r>
  </si>
  <si>
    <r>
      <t>i.</t>
    </r>
    <r>
      <rPr>
        <sz val="10"/>
        <rFont val="Verdana"/>
        <family val="2"/>
      </rPr>
      <t xml:space="preserve"> Para cada ator, determine se ele é:</t>
    </r>
  </si>
  <si>
    <r>
      <t>ii.</t>
    </r>
    <r>
      <rPr>
        <sz val="10"/>
        <rFont val="Verdana"/>
        <family val="2"/>
      </rPr>
      <t xml:space="preserve"> Se o ator é SIMPLES, coloque 1 na coluna S e 0 nas demais colunas;</t>
    </r>
  </si>
  <si>
    <t>Tipo de Ator</t>
  </si>
  <si>
    <t xml:space="preserve">    Se o ator é MEDIANO, coloque 1 na coluna M e 0 nas demais colunas;</t>
  </si>
  <si>
    <r>
      <t>i.</t>
    </r>
    <r>
      <rPr>
        <sz val="10"/>
        <rFont val="Verdana"/>
        <family val="2"/>
      </rPr>
      <t xml:space="preserve"> Para cada caso de uso, determine se ele é:</t>
    </r>
  </si>
  <si>
    <r>
      <t xml:space="preserve">Medindo através da abordagem </t>
    </r>
    <r>
      <rPr>
        <b/>
        <sz val="10"/>
        <rFont val="Verdana"/>
        <family val="2"/>
      </rPr>
      <t>BASEADA EM CLASSES</t>
    </r>
    <r>
      <rPr>
        <sz val="10"/>
        <rFont val="Verdana"/>
        <family val="2"/>
      </rPr>
      <t>:</t>
    </r>
  </si>
  <si>
    <t>Complexo [C]</t>
  </si>
  <si>
    <t>Simples [S]</t>
  </si>
  <si>
    <t>Mediano [M]</t>
  </si>
  <si>
    <r>
      <t xml:space="preserve">Medindo através da abordagem </t>
    </r>
    <r>
      <rPr>
        <b/>
        <sz val="10"/>
        <rFont val="Verdana"/>
        <family val="2"/>
      </rPr>
      <t>BASEADA EM TRANSAÇÕES</t>
    </r>
    <r>
      <rPr>
        <sz val="10"/>
        <rFont val="Verdana"/>
        <family val="2"/>
      </rPr>
      <t>:</t>
    </r>
  </si>
  <si>
    <r>
      <t>ii.</t>
    </r>
    <r>
      <rPr>
        <sz val="10"/>
        <rFont val="Verdana"/>
        <family val="2"/>
      </rPr>
      <t xml:space="preserve"> Se o caso de uso é SIMPLES, coloque 1 na coluna S e 0 nas demais colunas;</t>
    </r>
  </si>
  <si>
    <t xml:space="preserve">    Se o caso de uso é MEDIANO, coloque 1 na coluna M e 0 nas demais colunas;</t>
  </si>
  <si>
    <t>Tipo de Caso de Uso</t>
  </si>
  <si>
    <r>
      <t xml:space="preserve">O </t>
    </r>
    <r>
      <rPr>
        <b/>
        <sz val="10"/>
        <rFont val="Verdana"/>
        <family val="2"/>
      </rPr>
      <t>Peso Total dos Casos de Uso (PTCU)</t>
    </r>
    <r>
      <rPr>
        <sz val="10"/>
        <rFont val="Verdana"/>
        <family val="2"/>
      </rPr>
      <t xml:space="preserve"> é a soma do produto da quantidade de cada tipo pelos seus respectivos pesos.</t>
    </r>
  </si>
  <si>
    <r>
      <t>O</t>
    </r>
    <r>
      <rPr>
        <b/>
        <sz val="10"/>
        <rFont val="Verdana"/>
        <family val="2"/>
      </rPr>
      <t xml:space="preserve"> Peso Total dos Atores (PTA)</t>
    </r>
    <r>
      <rPr>
        <sz val="10"/>
        <rFont val="Verdana"/>
        <family val="2"/>
      </rPr>
      <t xml:space="preserve"> é a soma do produto da quantidade de cada tipo pelos seus respectivos pesos.</t>
    </r>
  </si>
  <si>
    <r>
      <t>PCUNA</t>
    </r>
    <r>
      <rPr>
        <sz val="10"/>
        <rFont val="Verdana"/>
        <family val="2"/>
      </rPr>
      <t xml:space="preserve"> é a soma do peso Total dos Atores e do Peso Total dos Casos de Uso:</t>
    </r>
  </si>
  <si>
    <r>
      <t>i.</t>
    </r>
    <r>
      <rPr>
        <sz val="10"/>
        <rFont val="Verdana"/>
        <family val="2"/>
      </rPr>
      <t xml:space="preserve">  Classifique cada fator técnico atribuindo um valor de 0 a 5, onde 0 significa que o fator é irrelevante e 5 significa que o fator é essencial para o projeto.</t>
    </r>
  </si>
  <si>
    <t>4. Pesando os 13 Fatores Técnicos (FCT)</t>
  </si>
  <si>
    <t>Fatores de Complexidade Técnica (FCT) = 0.6 + (0.01*TFT)</t>
  </si>
  <si>
    <t>5. Pesando os 8 Fatores Ambientais (FA)</t>
  </si>
  <si>
    <r>
      <t>i.</t>
    </r>
    <r>
      <rPr>
        <sz val="10"/>
        <rFont val="Verdana"/>
        <family val="2"/>
      </rPr>
      <t xml:space="preserve"> Para cada fator, atribua um valor de 0 a 5, de acordo com a tabela a seguir (ver a descrição dos fatores na Folha de Cálculo):</t>
    </r>
  </si>
  <si>
    <t xml:space="preserve">    Se o ator é COMPLEXO, coloque 1 na coluna C e 0 nas demais colunas.</t>
  </si>
  <si>
    <t xml:space="preserve">    Se o caso de uso é COMPLEXO, coloque 1 na coluna C e 0 nas demais colunas.</t>
  </si>
  <si>
    <t>Mediana [M]</t>
  </si>
  <si>
    <r>
      <t>Fatores Ambientais (FA)</t>
    </r>
    <r>
      <rPr>
        <sz val="10"/>
        <rFont val="Verdana"/>
        <family val="2"/>
      </rPr>
      <t xml:space="preserve"> = 1.4 + (-0.03*TFA)</t>
    </r>
  </si>
  <si>
    <r>
      <t>i.</t>
    </r>
    <r>
      <rPr>
        <sz val="10"/>
        <rFont val="Verdana"/>
        <family val="2"/>
      </rPr>
      <t xml:space="preserve"> Calcule a quantidade de FA's </t>
    </r>
    <r>
      <rPr>
        <b/>
        <sz val="10"/>
        <rFont val="Verdana"/>
        <family val="2"/>
      </rPr>
      <t>(QFA)</t>
    </r>
    <r>
      <rPr>
        <sz val="10"/>
        <rFont val="Verdana"/>
        <family val="2"/>
      </rPr>
      <t xml:space="preserve"> de FA1 até FA6 cujos valores são menores que 3 mais a quantidade de FA's de FA7 até FA8 cujos valores são maiores que 3.</t>
    </r>
  </si>
  <si>
    <r>
      <t>ii.</t>
    </r>
    <r>
      <rPr>
        <sz val="10"/>
        <rFont val="Verdana"/>
        <family val="2"/>
      </rPr>
      <t xml:space="preserve"> Se QFA &lt;=2, use 20 homens-hora/PCU;</t>
    </r>
  </si>
  <si>
    <t>Se 2&lt; QFA &lt; 5, use 28 homens-hora/PCU;</t>
  </si>
  <si>
    <t>Se QFA &gt;=5, tente fazer mudanças no projeto, assim os números podem ser ajustados; ou o risco de falhas no projeto será muito alto.</t>
  </si>
  <si>
    <r>
      <t xml:space="preserve">Significa metade das pessoas </t>
    </r>
    <r>
      <rPr>
        <i/>
        <sz val="10"/>
        <rFont val="Verdana"/>
        <family val="2"/>
      </rPr>
      <t>part-time</t>
    </r>
    <r>
      <rPr>
        <sz val="10"/>
        <rFont val="Verdana"/>
        <family val="2"/>
      </rPr>
      <t>.</t>
    </r>
  </si>
  <si>
    <t>RESULTADOS</t>
  </si>
  <si>
    <t>Objetivos de performance relativos à tempo de resposta e vazão</t>
  </si>
  <si>
    <t>Reutilização de código</t>
  </si>
  <si>
    <t>Fornece acesso direto para terceiros</t>
  </si>
  <si>
    <t>facilidades de treinamento especiais para usuários</t>
  </si>
  <si>
    <t>Requisitos estáveis</t>
  </si>
  <si>
    <t>dias</t>
  </si>
  <si>
    <t>Concepção</t>
  </si>
  <si>
    <t>Familiaridade com o RUP (ou o processo de desenvolvimento utilizado)</t>
  </si>
  <si>
    <t>Transição</t>
  </si>
  <si>
    <t>Construção</t>
  </si>
  <si>
    <t>Elaboração</t>
  </si>
  <si>
    <t>Eficiência para o usuário (online)</t>
  </si>
  <si>
    <t xml:space="preserve">Experiência em orientação a objetos </t>
  </si>
  <si>
    <t>A . Se QFA &lt;= 2</t>
  </si>
  <si>
    <t>B. Se 2 &lt; QFA &lt; 5</t>
  </si>
  <si>
    <t>Opção Final (A ou B)</t>
  </si>
  <si>
    <t>Como Preencher a Planilha</t>
  </si>
  <si>
    <r>
      <t>iii.</t>
    </r>
    <r>
      <rPr>
        <sz val="10"/>
        <rFont val="Verdana"/>
        <family val="2"/>
      </rPr>
      <t xml:space="preserve"> A Planilha multiplica a quantidade de cada tipo de ator por seus respectivos pesos:</t>
    </r>
  </si>
  <si>
    <r>
      <t>iii.</t>
    </r>
    <r>
      <rPr>
        <sz val="10"/>
        <rFont val="Verdana"/>
        <family val="2"/>
      </rPr>
      <t xml:space="preserve"> A Planilha multiplica a quantidade de cada tipo de caso de uso por seus respectivos pesos:</t>
    </r>
  </si>
  <si>
    <r>
      <t>ii.</t>
    </r>
    <r>
      <rPr>
        <sz val="10"/>
        <rFont val="Verdana"/>
        <family val="2"/>
      </rPr>
      <t xml:space="preserve"> Para cada fator, a planilha multiplica seu peso pelo valor atribuído.</t>
    </r>
  </si>
  <si>
    <r>
      <t>iii.</t>
    </r>
    <r>
      <rPr>
        <sz val="10"/>
        <rFont val="Verdana"/>
        <family val="2"/>
      </rPr>
      <t xml:space="preserve"> Da soma dos produtos dos fatores técnicos pelos seus respectivos pesos, obtém-se o </t>
    </r>
    <r>
      <rPr>
        <b/>
        <sz val="10"/>
        <rFont val="Verdana"/>
        <family val="2"/>
      </rPr>
      <t>Total dos Fatores Técnicos (TFT)</t>
    </r>
    <r>
      <rPr>
        <sz val="10"/>
        <rFont val="Verdana"/>
        <family val="2"/>
      </rPr>
      <t>.</t>
    </r>
  </si>
  <si>
    <t>Considere o nível de experiência e produtividade das pessoas envolvidas no projeto como sendo os Fatores Ambientais (FA's).</t>
  </si>
  <si>
    <r>
      <t>iii.</t>
    </r>
    <r>
      <rPr>
        <sz val="10"/>
        <rFont val="Verdana"/>
        <family val="2"/>
      </rPr>
      <t xml:space="preserve"> Da soma dos produtos dos fatores técnicos pelos seus respectivos pesos, obtém-se o </t>
    </r>
    <r>
      <rPr>
        <b/>
        <sz val="10"/>
        <rFont val="Verdana"/>
        <family val="2"/>
      </rPr>
      <t>Total dos Fatores Ambientais (TFA)</t>
    </r>
    <r>
      <rPr>
        <sz val="10"/>
        <rFont val="Verdana"/>
        <family val="2"/>
      </rPr>
      <t>.</t>
    </r>
  </si>
  <si>
    <t>6. Calculando os Pontos de Caso de Uso Ajustados(PCU)</t>
  </si>
  <si>
    <t>A</t>
  </si>
  <si>
    <t>Manter cadastro de professores/alunos</t>
  </si>
  <si>
    <t>Manter cadastro de disciplinas</t>
  </si>
  <si>
    <t>Manter cadastro de recurso físico</t>
  </si>
  <si>
    <t>Realizar alocação</t>
  </si>
  <si>
    <t>Alterar/Cancelar alocação</t>
  </si>
  <si>
    <t>Solicitar sugestão de alocação</t>
  </si>
  <si>
    <t>Consultar alocação</t>
  </si>
  <si>
    <t>Gerente de alocações</t>
  </si>
  <si>
    <t>Usuário comum</t>
  </si>
  <si>
    <t>capacidade de liderança do analista líder</t>
  </si>
  <si>
    <t>Comercial: 33</t>
  </si>
  <si>
    <t>Planejamento e Gerenciamento: 72,5</t>
  </si>
  <si>
    <t>Desenvolvimento de Componentes: 196</t>
  </si>
  <si>
    <t xml:space="preserve">Testes:48,5 </t>
  </si>
  <si>
    <t>Esforço dispendido por fase (em horas)</t>
  </si>
  <si>
    <t>Total: 350 horas</t>
  </si>
  <si>
    <t>O multiplicador usado para converter Pontos de Caso de Uso para Homem/Hora no projeto piloto foi 20, que é o sugerido pelo criador do método para quem não tem dados históricos.</t>
  </si>
  <si>
    <r>
      <t>Horas por PCU (realizado):</t>
    </r>
    <r>
      <rPr>
        <sz val="10"/>
        <rFont val="Arial"/>
        <family val="0"/>
      </rPr>
      <t xml:space="preserve"> 350/22,272 = </t>
    </r>
    <r>
      <rPr>
        <b/>
        <sz val="10"/>
        <rFont val="Arial"/>
        <family val="2"/>
      </rPr>
      <t>15,7148</t>
    </r>
  </si>
  <si>
    <t>Com a execução do projeto piloto, registramos o esforço realizado e verificamos que o esforço dispendido foi menor que o estimado, por isso iremos ajustar o multiplicador para que ele reflita o esforço realizado. Por precauções e pelo baixo de número de dados históricos no cálculo do multiplicador, acresceremos o esforço realizado por PCU em 15%.</t>
  </si>
  <si>
    <t>Novo Multiplicador: 18</t>
  </si>
  <si>
    <t>Pontos de Caso de Uso calculados para o piloto: 22,272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</si>
</sst>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b/>
      <sz val="10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2" borderId="27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5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0" fontId="10" fillId="2" borderId="2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10" fillId="0" borderId="9" xfId="0" applyFont="1" applyBorder="1" applyAlignment="1">
      <alignment horizontal="center"/>
    </xf>
    <xf numFmtId="0" fontId="1" fillId="6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33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82">
      <selection activeCell="C97" sqref="C97"/>
    </sheetView>
  </sheetViews>
  <sheetFormatPr defaultColWidth="9.140625" defaultRowHeight="12.75"/>
  <cols>
    <col min="1" max="1" width="11.140625" style="19" customWidth="1"/>
    <col min="2" max="2" width="11.28125" style="19" customWidth="1"/>
    <col min="3" max="3" width="46.421875" style="19" customWidth="1"/>
    <col min="4" max="4" width="21.421875" style="19" customWidth="1"/>
    <col min="5" max="16384" width="9.140625" style="19" customWidth="1"/>
  </cols>
  <sheetData>
    <row r="1" spans="1:5" ht="18">
      <c r="A1" s="98" t="s">
        <v>139</v>
      </c>
      <c r="B1" s="98"/>
      <c r="C1" s="98"/>
      <c r="D1" s="98"/>
      <c r="E1" s="25"/>
    </row>
    <row r="3" spans="1:4" ht="12.75">
      <c r="A3" s="66" t="s">
        <v>60</v>
      </c>
      <c r="B3" s="66"/>
      <c r="C3" s="66"/>
      <c r="D3" s="66"/>
    </row>
    <row r="5" spans="1:5" ht="12.75">
      <c r="A5" s="80" t="s">
        <v>61</v>
      </c>
      <c r="B5" s="80"/>
      <c r="C5" s="80"/>
      <c r="D5" s="80"/>
      <c r="E5" s="33"/>
    </row>
    <row r="7" spans="1:4" ht="12.75">
      <c r="A7" s="76" t="s">
        <v>92</v>
      </c>
      <c r="B7" s="76"/>
      <c r="C7" s="76"/>
      <c r="D7" s="76"/>
    </row>
    <row r="8" ht="13.5" thickBot="1"/>
    <row r="9" spans="1:3" ht="13.5" thickBot="1">
      <c r="A9" s="81" t="s">
        <v>56</v>
      </c>
      <c r="B9" s="82"/>
      <c r="C9" s="42" t="s">
        <v>52</v>
      </c>
    </row>
    <row r="10" spans="1:3" ht="12.75">
      <c r="A10" s="83" t="s">
        <v>99</v>
      </c>
      <c r="B10" s="84"/>
      <c r="C10" s="40" t="s">
        <v>58</v>
      </c>
    </row>
    <row r="11" spans="1:3" ht="51">
      <c r="A11" s="72" t="s">
        <v>100</v>
      </c>
      <c r="B11" s="73"/>
      <c r="C11" s="23" t="s">
        <v>57</v>
      </c>
    </row>
    <row r="12" spans="1:3" ht="26.25" thickBot="1">
      <c r="A12" s="74" t="s">
        <v>98</v>
      </c>
      <c r="B12" s="75"/>
      <c r="C12" s="24" t="s">
        <v>59</v>
      </c>
    </row>
    <row r="14" spans="1:4" ht="12.75">
      <c r="A14" s="76" t="s">
        <v>93</v>
      </c>
      <c r="B14" s="76"/>
      <c r="C14" s="76"/>
      <c r="D14" s="76"/>
    </row>
    <row r="15" spans="1:4" ht="12.75">
      <c r="A15" s="66" t="s">
        <v>95</v>
      </c>
      <c r="B15" s="66"/>
      <c r="C15" s="66"/>
      <c r="D15" s="66"/>
    </row>
    <row r="16" spans="1:4" ht="12.75">
      <c r="A16" s="66" t="s">
        <v>113</v>
      </c>
      <c r="B16" s="66"/>
      <c r="C16" s="66"/>
      <c r="D16" s="66"/>
    </row>
    <row r="18" spans="1:4" ht="12.75">
      <c r="A18" s="76" t="s">
        <v>140</v>
      </c>
      <c r="B18" s="76"/>
      <c r="C18" s="76"/>
      <c r="D18" s="76"/>
    </row>
    <row r="19" ht="13.5" thickBot="1"/>
    <row r="20" spans="1:3" ht="13.5" thickBot="1">
      <c r="A20" s="81" t="s">
        <v>94</v>
      </c>
      <c r="B20" s="82"/>
      <c r="C20" s="42" t="s">
        <v>6</v>
      </c>
    </row>
    <row r="21" spans="1:3" ht="12.75">
      <c r="A21" s="83" t="s">
        <v>99</v>
      </c>
      <c r="B21" s="84"/>
      <c r="C21" s="43">
        <v>1</v>
      </c>
    </row>
    <row r="22" spans="1:3" ht="12.75">
      <c r="A22" s="72" t="s">
        <v>115</v>
      </c>
      <c r="B22" s="73" t="s">
        <v>100</v>
      </c>
      <c r="C22" s="26">
        <v>2</v>
      </c>
    </row>
    <row r="23" spans="1:3" ht="13.5" thickBot="1">
      <c r="A23" s="74" t="s">
        <v>98</v>
      </c>
      <c r="B23" s="75"/>
      <c r="C23" s="27">
        <v>3</v>
      </c>
    </row>
    <row r="24" ht="13.5" thickBot="1"/>
    <row r="25" spans="1:5" ht="24.75" customHeight="1" thickBot="1">
      <c r="A25" s="77" t="s">
        <v>106</v>
      </c>
      <c r="B25" s="78"/>
      <c r="C25" s="78"/>
      <c r="D25" s="79"/>
      <c r="E25" s="35"/>
    </row>
    <row r="27" spans="1:5" ht="12.75">
      <c r="A27" s="80" t="s">
        <v>62</v>
      </c>
      <c r="B27" s="80"/>
      <c r="C27" s="80"/>
      <c r="D27" s="80"/>
      <c r="E27" s="33"/>
    </row>
    <row r="29" spans="1:4" ht="12.75">
      <c r="A29" s="76" t="s">
        <v>96</v>
      </c>
      <c r="B29" s="76"/>
      <c r="C29" s="76"/>
      <c r="D29" s="76"/>
    </row>
    <row r="31" spans="1:5" ht="12.75" hidden="1">
      <c r="A31" s="66" t="s">
        <v>97</v>
      </c>
      <c r="B31" s="66"/>
      <c r="C31" s="66"/>
      <c r="D31" s="66"/>
      <c r="E31" s="29"/>
    </row>
    <row r="32" spans="1:5" ht="21.75" customHeight="1" hidden="1">
      <c r="A32" s="85" t="s">
        <v>63</v>
      </c>
      <c r="B32" s="85"/>
      <c r="C32" s="85"/>
      <c r="D32" s="85"/>
      <c r="E32" s="30"/>
    </row>
    <row r="33" ht="13.5" hidden="1" thickBot="1"/>
    <row r="34" spans="1:3" ht="13.5" hidden="1" thickBot="1">
      <c r="A34" s="81" t="s">
        <v>64</v>
      </c>
      <c r="B34" s="82"/>
      <c r="C34" s="42" t="s">
        <v>52</v>
      </c>
    </row>
    <row r="35" spans="1:3" ht="12.75" hidden="1">
      <c r="A35" s="83" t="s">
        <v>99</v>
      </c>
      <c r="B35" s="84"/>
      <c r="C35" s="40" t="s">
        <v>65</v>
      </c>
    </row>
    <row r="36" spans="1:3" ht="12.75" hidden="1">
      <c r="A36" s="72" t="s">
        <v>100</v>
      </c>
      <c r="B36" s="73"/>
      <c r="C36" s="21" t="s">
        <v>66</v>
      </c>
    </row>
    <row r="37" spans="1:3" ht="13.5" hidden="1" thickBot="1">
      <c r="A37" s="74" t="s">
        <v>98</v>
      </c>
      <c r="B37" s="75"/>
      <c r="C37" s="22" t="s">
        <v>67</v>
      </c>
    </row>
    <row r="38" ht="12.75" hidden="1"/>
    <row r="39" spans="1:5" ht="12.75">
      <c r="A39" s="66" t="s">
        <v>101</v>
      </c>
      <c r="B39" s="66"/>
      <c r="C39" s="66"/>
      <c r="D39" s="66"/>
      <c r="E39" s="29"/>
    </row>
    <row r="40" ht="13.5" thickBot="1"/>
    <row r="41" spans="1:3" ht="13.5" thickBot="1">
      <c r="A41" s="81" t="s">
        <v>64</v>
      </c>
      <c r="B41" s="82"/>
      <c r="C41" s="42" t="s">
        <v>52</v>
      </c>
    </row>
    <row r="42" spans="1:3" ht="12.75">
      <c r="A42" s="83" t="s">
        <v>99</v>
      </c>
      <c r="B42" s="84"/>
      <c r="C42" s="40" t="s">
        <v>68</v>
      </c>
    </row>
    <row r="43" spans="1:3" ht="12.75">
      <c r="A43" s="72" t="s">
        <v>100</v>
      </c>
      <c r="B43" s="73"/>
      <c r="C43" s="21" t="s">
        <v>69</v>
      </c>
    </row>
    <row r="44" spans="1:3" ht="13.5" thickBot="1">
      <c r="A44" s="74" t="s">
        <v>98</v>
      </c>
      <c r="B44" s="75"/>
      <c r="C44" s="22" t="s">
        <v>70</v>
      </c>
    </row>
    <row r="46" spans="1:4" ht="12.75">
      <c r="A46" s="76" t="s">
        <v>102</v>
      </c>
      <c r="B46" s="76"/>
      <c r="C46" s="76"/>
      <c r="D46" s="76"/>
    </row>
    <row r="47" spans="1:4" ht="12.75">
      <c r="A47" s="66" t="s">
        <v>103</v>
      </c>
      <c r="B47" s="66"/>
      <c r="C47" s="66"/>
      <c r="D47" s="66"/>
    </row>
    <row r="48" spans="1:4" ht="12.75">
      <c r="A48" s="66" t="s">
        <v>114</v>
      </c>
      <c r="B48" s="66"/>
      <c r="C48" s="66"/>
      <c r="D48" s="66"/>
    </row>
    <row r="50" spans="1:5" ht="12.75">
      <c r="A50" s="76" t="s">
        <v>141</v>
      </c>
      <c r="B50" s="76"/>
      <c r="C50" s="76"/>
      <c r="D50" s="76"/>
      <c r="E50" s="31"/>
    </row>
    <row r="51" ht="13.5" thickBot="1"/>
    <row r="52" spans="1:3" ht="13.5" thickBot="1">
      <c r="A52" s="81" t="s">
        <v>104</v>
      </c>
      <c r="B52" s="82"/>
      <c r="C52" s="42" t="s">
        <v>6</v>
      </c>
    </row>
    <row r="53" spans="1:3" ht="12.75">
      <c r="A53" s="83" t="s">
        <v>99</v>
      </c>
      <c r="B53" s="84"/>
      <c r="C53" s="43">
        <v>5</v>
      </c>
    </row>
    <row r="54" spans="1:3" ht="12.75">
      <c r="A54" s="72" t="s">
        <v>100</v>
      </c>
      <c r="B54" s="73"/>
      <c r="C54" s="26">
        <v>10</v>
      </c>
    </row>
    <row r="55" spans="1:3" ht="13.5" thickBot="1">
      <c r="A55" s="74" t="s">
        <v>98</v>
      </c>
      <c r="B55" s="75"/>
      <c r="C55" s="27">
        <v>15</v>
      </c>
    </row>
    <row r="56" ht="13.5" thickBot="1"/>
    <row r="57" spans="1:5" ht="28.5" customHeight="1" thickBot="1">
      <c r="A57" s="77" t="s">
        <v>105</v>
      </c>
      <c r="B57" s="78"/>
      <c r="C57" s="78"/>
      <c r="D57" s="79"/>
      <c r="E57" s="35"/>
    </row>
    <row r="59" spans="1:5" ht="12.75">
      <c r="A59" s="80" t="s">
        <v>71</v>
      </c>
      <c r="B59" s="80"/>
      <c r="C59" s="80"/>
      <c r="D59" s="80"/>
      <c r="E59" s="33"/>
    </row>
    <row r="60" ht="13.5" thickBot="1"/>
    <row r="61" spans="1:5" ht="12.75">
      <c r="A61" s="67" t="s">
        <v>107</v>
      </c>
      <c r="B61" s="68"/>
      <c r="C61" s="68"/>
      <c r="D61" s="69"/>
      <c r="E61" s="36"/>
    </row>
    <row r="62" spans="1:5" ht="13.5" thickBot="1">
      <c r="A62" s="70" t="s">
        <v>72</v>
      </c>
      <c r="B62" s="64"/>
      <c r="C62" s="64"/>
      <c r="D62" s="65"/>
      <c r="E62" s="37"/>
    </row>
    <row r="64" spans="1:5" ht="12.75">
      <c r="A64" s="87" t="s">
        <v>109</v>
      </c>
      <c r="B64" s="87"/>
      <c r="C64" s="87"/>
      <c r="D64" s="87"/>
      <c r="E64" s="33"/>
    </row>
    <row r="66" spans="1:5" ht="26.25" customHeight="1">
      <c r="A66" s="88" t="s">
        <v>108</v>
      </c>
      <c r="B66" s="88"/>
      <c r="C66" s="88"/>
      <c r="D66" s="88"/>
      <c r="E66" s="32"/>
    </row>
    <row r="67" spans="1:5" ht="12.75">
      <c r="A67" s="76" t="s">
        <v>142</v>
      </c>
      <c r="B67" s="76"/>
      <c r="C67" s="76"/>
      <c r="D67" s="76"/>
      <c r="E67" s="34"/>
    </row>
    <row r="68" spans="1:5" ht="24.75" customHeight="1">
      <c r="A68" s="88" t="s">
        <v>143</v>
      </c>
      <c r="B68" s="88"/>
      <c r="C68" s="88"/>
      <c r="D68" s="88"/>
      <c r="E68" s="32"/>
    </row>
    <row r="69" ht="13.5" thickBot="1"/>
    <row r="70" spans="1:5" ht="13.5" thickBot="1">
      <c r="A70" s="89" t="s">
        <v>110</v>
      </c>
      <c r="B70" s="90"/>
      <c r="C70" s="90"/>
      <c r="D70" s="91"/>
      <c r="E70" s="38"/>
    </row>
    <row r="72" spans="1:5" ht="12.75">
      <c r="A72" s="97" t="s">
        <v>111</v>
      </c>
      <c r="B72" s="97"/>
      <c r="C72" s="97"/>
      <c r="D72" s="97"/>
      <c r="E72" s="33"/>
    </row>
    <row r="74" spans="1:5" ht="21.75" customHeight="1">
      <c r="A74" s="85" t="s">
        <v>144</v>
      </c>
      <c r="B74" s="85"/>
      <c r="C74" s="85"/>
      <c r="D74" s="85"/>
      <c r="E74" s="30"/>
    </row>
    <row r="75" spans="2:5" ht="12.75">
      <c r="B75" s="34"/>
      <c r="C75" s="34"/>
      <c r="D75" s="34"/>
      <c r="E75" s="34"/>
    </row>
    <row r="76" spans="1:5" ht="24.75" customHeight="1">
      <c r="A76" s="86" t="s">
        <v>112</v>
      </c>
      <c r="B76" s="86"/>
      <c r="C76" s="86"/>
      <c r="D76" s="86"/>
      <c r="E76" s="28"/>
    </row>
    <row r="77" ht="13.5" thickBot="1"/>
    <row r="78" spans="1:4" ht="26.25" thickBot="1">
      <c r="A78" s="45" t="s">
        <v>73</v>
      </c>
      <c r="B78" s="41" t="s">
        <v>45</v>
      </c>
      <c r="C78" s="82" t="s">
        <v>52</v>
      </c>
      <c r="D78" s="96"/>
    </row>
    <row r="79" spans="1:4" ht="12.75">
      <c r="A79" s="99" t="s">
        <v>74</v>
      </c>
      <c r="B79" s="44">
        <v>0</v>
      </c>
      <c r="C79" s="94" t="s">
        <v>77</v>
      </c>
      <c r="D79" s="95"/>
    </row>
    <row r="80" spans="1:4" ht="12.75">
      <c r="A80" s="100"/>
      <c r="B80" s="20">
        <v>3</v>
      </c>
      <c r="C80" s="92" t="s">
        <v>76</v>
      </c>
      <c r="D80" s="93"/>
    </row>
    <row r="81" spans="1:4" ht="12.75">
      <c r="A81" s="101"/>
      <c r="B81" s="20">
        <v>5</v>
      </c>
      <c r="C81" s="92" t="s">
        <v>75</v>
      </c>
      <c r="D81" s="93"/>
    </row>
    <row r="82" spans="1:4" ht="12.75">
      <c r="A82" s="102" t="s">
        <v>40</v>
      </c>
      <c r="B82" s="20">
        <v>0</v>
      </c>
      <c r="C82" s="92" t="s">
        <v>78</v>
      </c>
      <c r="D82" s="93"/>
    </row>
    <row r="83" spans="1:4" ht="12.75">
      <c r="A83" s="100"/>
      <c r="B83" s="20">
        <v>3</v>
      </c>
      <c r="C83" s="92" t="s">
        <v>79</v>
      </c>
      <c r="D83" s="93"/>
    </row>
    <row r="84" spans="1:4" ht="12.75">
      <c r="A84" s="101"/>
      <c r="B84" s="20">
        <v>5</v>
      </c>
      <c r="C84" s="92" t="s">
        <v>80</v>
      </c>
      <c r="D84" s="93"/>
    </row>
    <row r="85" spans="1:4" ht="12.75">
      <c r="A85" s="102" t="s">
        <v>41</v>
      </c>
      <c r="B85" s="20">
        <v>0</v>
      </c>
      <c r="C85" s="92" t="s">
        <v>81</v>
      </c>
      <c r="D85" s="93"/>
    </row>
    <row r="86" spans="1:4" ht="12.75">
      <c r="A86" s="100"/>
      <c r="B86" s="20">
        <v>3</v>
      </c>
      <c r="C86" s="92" t="s">
        <v>82</v>
      </c>
      <c r="D86" s="93"/>
    </row>
    <row r="87" spans="1:4" ht="12.75">
      <c r="A87" s="101"/>
      <c r="B87" s="20">
        <v>5</v>
      </c>
      <c r="C87" s="92" t="s">
        <v>83</v>
      </c>
      <c r="D87" s="93"/>
    </row>
    <row r="88" spans="1:4" ht="12.75">
      <c r="A88" s="102" t="s">
        <v>42</v>
      </c>
      <c r="B88" s="20">
        <v>0</v>
      </c>
      <c r="C88" s="92" t="s">
        <v>90</v>
      </c>
      <c r="D88" s="93"/>
    </row>
    <row r="89" spans="1:4" ht="12.75">
      <c r="A89" s="100"/>
      <c r="B89" s="20">
        <v>3</v>
      </c>
      <c r="C89" s="92" t="s">
        <v>121</v>
      </c>
      <c r="D89" s="93"/>
    </row>
    <row r="90" spans="1:4" ht="12.75">
      <c r="A90" s="101"/>
      <c r="B90" s="20">
        <v>5</v>
      </c>
      <c r="C90" s="92" t="s">
        <v>91</v>
      </c>
      <c r="D90" s="93"/>
    </row>
    <row r="91" spans="1:4" ht="24.75" customHeight="1">
      <c r="A91" s="102" t="s">
        <v>43</v>
      </c>
      <c r="B91" s="20">
        <v>0</v>
      </c>
      <c r="C91" s="107" t="s">
        <v>84</v>
      </c>
      <c r="D91" s="108"/>
    </row>
    <row r="92" spans="1:4" ht="24.75" customHeight="1">
      <c r="A92" s="100"/>
      <c r="B92" s="20">
        <v>3</v>
      </c>
      <c r="C92" s="92" t="s">
        <v>85</v>
      </c>
      <c r="D92" s="93"/>
    </row>
    <row r="93" spans="1:4" ht="25.5" customHeight="1" thickBot="1">
      <c r="A93" s="104"/>
      <c r="B93" s="39">
        <v>5</v>
      </c>
      <c r="C93" s="109" t="s">
        <v>86</v>
      </c>
      <c r="D93" s="110"/>
    </row>
    <row r="95" spans="1:4" ht="12.75">
      <c r="A95" s="76" t="s">
        <v>142</v>
      </c>
      <c r="B95" s="76"/>
      <c r="C95" s="76"/>
      <c r="D95" s="76"/>
    </row>
    <row r="96" spans="1:4" ht="24.75" customHeight="1">
      <c r="A96" s="86" t="s">
        <v>145</v>
      </c>
      <c r="B96" s="103"/>
      <c r="C96" s="103"/>
      <c r="D96" s="103"/>
    </row>
    <row r="97" ht="13.5" thickBot="1"/>
    <row r="98" spans="1:4" ht="13.5" thickBot="1">
      <c r="A98" s="89" t="s">
        <v>116</v>
      </c>
      <c r="B98" s="105"/>
      <c r="C98" s="105"/>
      <c r="D98" s="106"/>
    </row>
    <row r="100" spans="1:4" ht="12.75">
      <c r="A100" s="80" t="s">
        <v>146</v>
      </c>
      <c r="B100" s="80"/>
      <c r="C100" s="80"/>
      <c r="D100" s="80"/>
    </row>
    <row r="101" ht="13.5" thickBot="1"/>
    <row r="102" spans="1:4" ht="13.5" thickBot="1">
      <c r="A102" s="111" t="s">
        <v>87</v>
      </c>
      <c r="B102" s="112"/>
      <c r="C102" s="112"/>
      <c r="D102" s="113"/>
    </row>
    <row r="104" spans="1:4" ht="12.75">
      <c r="A104" s="80" t="s">
        <v>89</v>
      </c>
      <c r="B104" s="80"/>
      <c r="C104" s="80"/>
      <c r="D104" s="80"/>
    </row>
    <row r="106" spans="1:4" ht="39" customHeight="1">
      <c r="A106" s="86" t="s">
        <v>117</v>
      </c>
      <c r="B106" s="103"/>
      <c r="C106" s="103"/>
      <c r="D106" s="103"/>
    </row>
    <row r="107" spans="1:4" ht="12.75">
      <c r="A107" s="76" t="s">
        <v>118</v>
      </c>
      <c r="B107" s="66"/>
      <c r="C107" s="66"/>
      <c r="D107" s="66"/>
    </row>
    <row r="108" spans="1:4" ht="12.75">
      <c r="A108" s="66" t="s">
        <v>119</v>
      </c>
      <c r="B108" s="66"/>
      <c r="C108" s="66"/>
      <c r="D108" s="66"/>
    </row>
    <row r="109" spans="1:4" ht="25.5" customHeight="1">
      <c r="A109" s="103" t="s">
        <v>120</v>
      </c>
      <c r="B109" s="103"/>
      <c r="C109" s="103"/>
      <c r="D109" s="103"/>
    </row>
  </sheetData>
  <mergeCells count="81">
    <mergeCell ref="A107:D107"/>
    <mergeCell ref="A108:D108"/>
    <mergeCell ref="A109:D109"/>
    <mergeCell ref="A9:B9"/>
    <mergeCell ref="A10:B10"/>
    <mergeCell ref="A11:B11"/>
    <mergeCell ref="A12:B12"/>
    <mergeCell ref="A100:D100"/>
    <mergeCell ref="A102:D102"/>
    <mergeCell ref="A104:D104"/>
    <mergeCell ref="A106:D106"/>
    <mergeCell ref="A91:A93"/>
    <mergeCell ref="A95:D95"/>
    <mergeCell ref="A96:D96"/>
    <mergeCell ref="A98:D98"/>
    <mergeCell ref="C91:D91"/>
    <mergeCell ref="C92:D92"/>
    <mergeCell ref="C93:D93"/>
    <mergeCell ref="A79:A81"/>
    <mergeCell ref="A82:A84"/>
    <mergeCell ref="A85:A87"/>
    <mergeCell ref="A88:A90"/>
    <mergeCell ref="A52:B52"/>
    <mergeCell ref="A53:B53"/>
    <mergeCell ref="A54:B54"/>
    <mergeCell ref="A55:B55"/>
    <mergeCell ref="A41:B41"/>
    <mergeCell ref="A42:B42"/>
    <mergeCell ref="A43:B43"/>
    <mergeCell ref="A44:B44"/>
    <mergeCell ref="A29:D29"/>
    <mergeCell ref="A31:D31"/>
    <mergeCell ref="A32:D32"/>
    <mergeCell ref="A39:D39"/>
    <mergeCell ref="A34:B34"/>
    <mergeCell ref="A35:B35"/>
    <mergeCell ref="A36:B36"/>
    <mergeCell ref="A37:B37"/>
    <mergeCell ref="A1:D1"/>
    <mergeCell ref="A3:D3"/>
    <mergeCell ref="A5:D5"/>
    <mergeCell ref="A7:D7"/>
    <mergeCell ref="A14:D14"/>
    <mergeCell ref="A15:D15"/>
    <mergeCell ref="A16:D16"/>
    <mergeCell ref="C87:D87"/>
    <mergeCell ref="C79:D79"/>
    <mergeCell ref="C80:D80"/>
    <mergeCell ref="C81:D81"/>
    <mergeCell ref="C82:D82"/>
    <mergeCell ref="C78:D78"/>
    <mergeCell ref="A72:D72"/>
    <mergeCell ref="C88:D88"/>
    <mergeCell ref="C89:D89"/>
    <mergeCell ref="C90:D90"/>
    <mergeCell ref="C83:D83"/>
    <mergeCell ref="C84:D84"/>
    <mergeCell ref="C85:D85"/>
    <mergeCell ref="C86:D86"/>
    <mergeCell ref="A74:D74"/>
    <mergeCell ref="A76:D76"/>
    <mergeCell ref="A64:D64"/>
    <mergeCell ref="A66:D66"/>
    <mergeCell ref="A67:D67"/>
    <mergeCell ref="A68:D68"/>
    <mergeCell ref="A70:D70"/>
    <mergeCell ref="A57:D57"/>
    <mergeCell ref="A59:D59"/>
    <mergeCell ref="A61:D61"/>
    <mergeCell ref="A62:D62"/>
    <mergeCell ref="A46:D46"/>
    <mergeCell ref="A47:D47"/>
    <mergeCell ref="A48:D48"/>
    <mergeCell ref="A50:D50"/>
    <mergeCell ref="A18:D18"/>
    <mergeCell ref="A25:D25"/>
    <mergeCell ref="A27:D27"/>
    <mergeCell ref="A20:B20"/>
    <mergeCell ref="A21:B21"/>
    <mergeCell ref="A22:B22"/>
    <mergeCell ref="A23:B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0">
      <selection activeCell="I33" sqref="I33:K33"/>
    </sheetView>
  </sheetViews>
  <sheetFormatPr defaultColWidth="9.140625" defaultRowHeight="12.75"/>
  <cols>
    <col min="1" max="1" width="4.421875" style="1" customWidth="1"/>
    <col min="2" max="2" width="20.140625" style="2" customWidth="1"/>
    <col min="3" max="3" width="6.7109375" style="1" bestFit="1" customWidth="1"/>
    <col min="4" max="4" width="7.421875" style="1" customWidth="1"/>
    <col min="5" max="5" width="6.28125" style="1" bestFit="1" customWidth="1"/>
    <col min="6" max="6" width="2.421875" style="1" customWidth="1"/>
    <col min="7" max="7" width="7.140625" style="1" customWidth="1"/>
    <col min="8" max="8" width="42.8515625" style="1" bestFit="1" customWidth="1"/>
    <col min="9" max="9" width="13.28125" style="1" customWidth="1"/>
    <col min="10" max="11" width="12.00390625" style="1" customWidth="1"/>
    <col min="12" max="12" width="9.140625" style="1" customWidth="1"/>
    <col min="13" max="13" width="0.13671875" style="1" customWidth="1"/>
    <col min="14" max="16" width="9.140625" style="1" hidden="1" customWidth="1"/>
    <col min="17" max="16384" width="9.140625" style="1" customWidth="1"/>
  </cols>
  <sheetData>
    <row r="1" spans="1:11" ht="12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8" customFormat="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2" thickBot="1"/>
    <row r="4" spans="1:11" ht="11.25">
      <c r="A4" s="155" t="s">
        <v>3</v>
      </c>
      <c r="B4" s="156"/>
      <c r="C4" s="161" t="s">
        <v>2</v>
      </c>
      <c r="D4" s="161"/>
      <c r="E4" s="162"/>
      <c r="G4" s="139" t="s">
        <v>1</v>
      </c>
      <c r="H4" s="139"/>
      <c r="I4" s="128" t="s">
        <v>2</v>
      </c>
      <c r="J4" s="129"/>
      <c r="K4" s="130"/>
    </row>
    <row r="5" spans="1:11" ht="11.25">
      <c r="A5" s="157"/>
      <c r="B5" s="158"/>
      <c r="C5" s="48" t="s">
        <v>53</v>
      </c>
      <c r="D5" s="48" t="s">
        <v>54</v>
      </c>
      <c r="E5" s="49" t="s">
        <v>55</v>
      </c>
      <c r="G5" s="139"/>
      <c r="H5" s="139"/>
      <c r="I5" s="48" t="s">
        <v>53</v>
      </c>
      <c r="J5" s="48" t="s">
        <v>54</v>
      </c>
      <c r="K5" s="48" t="s">
        <v>55</v>
      </c>
    </row>
    <row r="6" spans="1:11" ht="12.75" customHeight="1">
      <c r="A6" s="71"/>
      <c r="B6" s="3" t="s">
        <v>155</v>
      </c>
      <c r="C6" s="4">
        <v>0</v>
      </c>
      <c r="D6" s="4">
        <v>0</v>
      </c>
      <c r="E6" s="4">
        <v>1</v>
      </c>
      <c r="G6" s="63">
        <v>1</v>
      </c>
      <c r="H6" s="1" t="s">
        <v>148</v>
      </c>
      <c r="I6" s="57">
        <v>1</v>
      </c>
      <c r="J6" s="57">
        <v>0</v>
      </c>
      <c r="K6" s="57">
        <v>0</v>
      </c>
    </row>
    <row r="7" spans="1:11" ht="12.75">
      <c r="A7" s="71"/>
      <c r="B7" s="3" t="s">
        <v>156</v>
      </c>
      <c r="C7" s="4">
        <v>0</v>
      </c>
      <c r="D7" s="4">
        <v>0</v>
      </c>
      <c r="E7" s="4">
        <v>1</v>
      </c>
      <c r="G7" s="63">
        <v>2</v>
      </c>
      <c r="H7" s="1" t="s">
        <v>149</v>
      </c>
      <c r="I7" s="57">
        <v>1</v>
      </c>
      <c r="J7" s="57">
        <v>0</v>
      </c>
      <c r="K7" s="57">
        <v>0</v>
      </c>
    </row>
    <row r="8" spans="1:11" ht="12.75">
      <c r="A8" s="71"/>
      <c r="B8" s="3"/>
      <c r="C8" s="4"/>
      <c r="D8" s="4"/>
      <c r="E8" s="4"/>
      <c r="G8" s="63">
        <v>3</v>
      </c>
      <c r="H8" s="1" t="s">
        <v>150</v>
      </c>
      <c r="I8" s="57">
        <v>1</v>
      </c>
      <c r="J8" s="57">
        <v>0</v>
      </c>
      <c r="K8" s="57">
        <v>0</v>
      </c>
    </row>
    <row r="9" spans="1:11" ht="12.75">
      <c r="A9" s="71"/>
      <c r="B9" s="3"/>
      <c r="C9" s="4"/>
      <c r="D9" s="4"/>
      <c r="E9" s="5"/>
      <c r="G9" s="63">
        <v>4</v>
      </c>
      <c r="H9" s="1" t="s">
        <v>151</v>
      </c>
      <c r="I9" s="57">
        <v>0</v>
      </c>
      <c r="J9" s="57">
        <v>0</v>
      </c>
      <c r="K9" s="57">
        <v>1</v>
      </c>
    </row>
    <row r="10" spans="1:11" ht="12.75">
      <c r="A10" s="71"/>
      <c r="B10" s="3"/>
      <c r="C10" s="4"/>
      <c r="D10" s="4"/>
      <c r="E10" s="5"/>
      <c r="G10" s="63">
        <v>5</v>
      </c>
      <c r="H10" s="1" t="s">
        <v>152</v>
      </c>
      <c r="I10" s="57">
        <v>0</v>
      </c>
      <c r="J10" s="57">
        <v>1</v>
      </c>
      <c r="K10" s="57">
        <v>0</v>
      </c>
    </row>
    <row r="11" spans="1:11" ht="12.75">
      <c r="A11" s="71"/>
      <c r="B11" s="3"/>
      <c r="C11" s="4"/>
      <c r="D11" s="4"/>
      <c r="E11" s="5"/>
      <c r="G11" s="63">
        <v>6</v>
      </c>
      <c r="H11" s="1" t="s">
        <v>153</v>
      </c>
      <c r="I11" s="57">
        <v>0</v>
      </c>
      <c r="J11" s="57">
        <v>1</v>
      </c>
      <c r="K11" s="57">
        <v>0</v>
      </c>
    </row>
    <row r="12" spans="1:11" ht="12.75">
      <c r="A12" s="71"/>
      <c r="B12" s="3"/>
      <c r="C12" s="4"/>
      <c r="D12" s="4"/>
      <c r="E12" s="5"/>
      <c r="G12" s="63">
        <v>7</v>
      </c>
      <c r="H12" s="1" t="s">
        <v>154</v>
      </c>
      <c r="I12" s="57">
        <v>1</v>
      </c>
      <c r="J12" s="57">
        <v>0</v>
      </c>
      <c r="K12" s="57">
        <v>0</v>
      </c>
    </row>
    <row r="13" spans="1:11" ht="11.25">
      <c r="A13" s="163" t="s">
        <v>11</v>
      </c>
      <c r="B13" s="164"/>
      <c r="C13" s="6">
        <f>SUM(C6:C12)</f>
        <v>0</v>
      </c>
      <c r="D13" s="6">
        <f>SUM(D6:D12)</f>
        <v>0</v>
      </c>
      <c r="E13" s="7">
        <f>SUM(E6:E12)</f>
        <v>2</v>
      </c>
      <c r="G13" s="137" t="s">
        <v>4</v>
      </c>
      <c r="H13" s="137"/>
      <c r="I13" s="6">
        <f>SUM(I6:I12)</f>
        <v>4</v>
      </c>
      <c r="J13" s="6">
        <f>SUM(J6:J12)</f>
        <v>2</v>
      </c>
      <c r="K13" s="6">
        <f>SUM(K6:K12)</f>
        <v>1</v>
      </c>
    </row>
    <row r="14" spans="1:11" ht="12" thickBot="1">
      <c r="A14" s="135" t="s">
        <v>12</v>
      </c>
      <c r="B14" s="136"/>
      <c r="C14" s="138">
        <f>((1*C13)+(2*D13)+(3*E13))</f>
        <v>6</v>
      </c>
      <c r="D14" s="138"/>
      <c r="E14" s="160"/>
      <c r="G14" s="138" t="s">
        <v>12</v>
      </c>
      <c r="H14" s="138"/>
      <c r="I14" s="138">
        <f>((5*I13)+(10*J13)+(15*K13))</f>
        <v>55</v>
      </c>
      <c r="J14" s="138"/>
      <c r="K14" s="138"/>
    </row>
    <row r="15" spans="1:11" s="10" customFormat="1" ht="11.25">
      <c r="A15" s="8"/>
      <c r="B15" s="8"/>
      <c r="C15" s="9"/>
      <c r="D15" s="9"/>
      <c r="E15" s="9"/>
      <c r="G15" s="9"/>
      <c r="H15" s="9"/>
      <c r="I15" s="9"/>
      <c r="J15" s="9"/>
      <c r="K15" s="9"/>
    </row>
    <row r="16" spans="1:11" ht="21.75" customHeight="1">
      <c r="A16" s="131" t="s">
        <v>13</v>
      </c>
      <c r="B16" s="131"/>
      <c r="C16" s="131"/>
      <c r="D16" s="159">
        <f>SUM(C14,I14)</f>
        <v>61</v>
      </c>
      <c r="E16" s="159"/>
      <c r="F16" s="10"/>
      <c r="G16" s="9"/>
      <c r="H16" s="9"/>
      <c r="I16" s="9"/>
      <c r="J16" s="9"/>
      <c r="K16" s="9"/>
    </row>
    <row r="17" ht="12" thickBot="1"/>
    <row r="18" spans="1:11" ht="33.75">
      <c r="A18" s="51" t="s">
        <v>14</v>
      </c>
      <c r="B18" s="46" t="s">
        <v>5</v>
      </c>
      <c r="C18" s="52" t="s">
        <v>6</v>
      </c>
      <c r="D18" s="52" t="s">
        <v>45</v>
      </c>
      <c r="E18" s="53" t="s">
        <v>46</v>
      </c>
      <c r="G18" s="50" t="s">
        <v>14</v>
      </c>
      <c r="H18" s="47" t="s">
        <v>35</v>
      </c>
      <c r="I18" s="50" t="s">
        <v>6</v>
      </c>
      <c r="J18" s="50" t="s">
        <v>45</v>
      </c>
      <c r="K18" s="47" t="s">
        <v>46</v>
      </c>
    </row>
    <row r="19" spans="1:11" ht="34.5" customHeight="1">
      <c r="A19" s="11" t="s">
        <v>15</v>
      </c>
      <c r="B19" s="3" t="s">
        <v>28</v>
      </c>
      <c r="C19" s="12">
        <v>2</v>
      </c>
      <c r="D19" s="13">
        <v>0</v>
      </c>
      <c r="E19" s="13">
        <f>C19*D19</f>
        <v>0</v>
      </c>
      <c r="G19" s="12" t="s">
        <v>36</v>
      </c>
      <c r="H19" s="14" t="s">
        <v>130</v>
      </c>
      <c r="I19" s="12">
        <v>1.5</v>
      </c>
      <c r="J19" s="15">
        <v>4</v>
      </c>
      <c r="K19" s="12">
        <f>I19*J19</f>
        <v>6</v>
      </c>
    </row>
    <row r="20" spans="1:11" ht="45">
      <c r="A20" s="11" t="s">
        <v>16</v>
      </c>
      <c r="B20" s="3" t="s">
        <v>123</v>
      </c>
      <c r="C20" s="12">
        <v>1</v>
      </c>
      <c r="D20" s="13">
        <v>4</v>
      </c>
      <c r="E20" s="13">
        <f aca="true" t="shared" si="0" ref="E20:E29">C20*D20</f>
        <v>4</v>
      </c>
      <c r="G20" s="12" t="s">
        <v>37</v>
      </c>
      <c r="H20" s="14" t="s">
        <v>44</v>
      </c>
      <c r="I20" s="12">
        <v>0.5</v>
      </c>
      <c r="J20" s="15">
        <v>5</v>
      </c>
      <c r="K20" s="12">
        <f aca="true" t="shared" si="1" ref="K20:K26">I20*J20</f>
        <v>2.5</v>
      </c>
    </row>
    <row r="21" spans="1:11" ht="31.5" customHeight="1">
      <c r="A21" s="11" t="s">
        <v>17</v>
      </c>
      <c r="B21" s="3" t="s">
        <v>134</v>
      </c>
      <c r="C21" s="12">
        <v>1</v>
      </c>
      <c r="D21" s="13">
        <v>1</v>
      </c>
      <c r="E21" s="13">
        <f t="shared" si="0"/>
        <v>1</v>
      </c>
      <c r="G21" s="12" t="s">
        <v>38</v>
      </c>
      <c r="H21" s="14" t="s">
        <v>135</v>
      </c>
      <c r="I21" s="12">
        <v>1</v>
      </c>
      <c r="J21" s="15">
        <v>5</v>
      </c>
      <c r="K21" s="12">
        <f t="shared" si="1"/>
        <v>5</v>
      </c>
    </row>
    <row r="22" spans="1:11" ht="22.5">
      <c r="A22" s="11" t="s">
        <v>18</v>
      </c>
      <c r="B22" s="3" t="s">
        <v>29</v>
      </c>
      <c r="C22" s="12">
        <v>1</v>
      </c>
      <c r="D22" s="13">
        <v>3</v>
      </c>
      <c r="E22" s="13">
        <f t="shared" si="0"/>
        <v>3</v>
      </c>
      <c r="G22" s="12" t="s">
        <v>39</v>
      </c>
      <c r="H22" s="14" t="s">
        <v>157</v>
      </c>
      <c r="I22" s="12">
        <v>0.5</v>
      </c>
      <c r="J22" s="15">
        <v>4</v>
      </c>
      <c r="K22" s="12">
        <f t="shared" si="1"/>
        <v>2</v>
      </c>
    </row>
    <row r="23" spans="1:11" ht="11.25">
      <c r="A23" s="11" t="s">
        <v>19</v>
      </c>
      <c r="B23" s="3" t="s">
        <v>124</v>
      </c>
      <c r="C23" s="12">
        <v>1</v>
      </c>
      <c r="D23" s="13">
        <v>0</v>
      </c>
      <c r="E23" s="13">
        <f t="shared" si="0"/>
        <v>0</v>
      </c>
      <c r="G23" s="12" t="s">
        <v>40</v>
      </c>
      <c r="H23" s="14" t="s">
        <v>10</v>
      </c>
      <c r="I23" s="12">
        <v>1</v>
      </c>
      <c r="J23" s="15">
        <v>4</v>
      </c>
      <c r="K23" s="12">
        <f t="shared" si="1"/>
        <v>4</v>
      </c>
    </row>
    <row r="24" spans="1:11" ht="22.5">
      <c r="A24" s="11" t="s">
        <v>20</v>
      </c>
      <c r="B24" s="3" t="s">
        <v>30</v>
      </c>
      <c r="C24" s="12">
        <v>0.5</v>
      </c>
      <c r="D24" s="13">
        <v>0</v>
      </c>
      <c r="E24" s="13">
        <f t="shared" si="0"/>
        <v>0</v>
      </c>
      <c r="G24" s="12" t="s">
        <v>41</v>
      </c>
      <c r="H24" s="14" t="s">
        <v>127</v>
      </c>
      <c r="I24" s="12">
        <v>2</v>
      </c>
      <c r="J24" s="15">
        <v>4</v>
      </c>
      <c r="K24" s="12">
        <f t="shared" si="1"/>
        <v>8</v>
      </c>
    </row>
    <row r="25" spans="1:11" ht="22.5">
      <c r="A25" s="11" t="s">
        <v>21</v>
      </c>
      <c r="B25" s="3" t="s">
        <v>31</v>
      </c>
      <c r="C25" s="12">
        <v>0.5</v>
      </c>
      <c r="D25" s="13">
        <v>0</v>
      </c>
      <c r="E25" s="13">
        <f t="shared" si="0"/>
        <v>0</v>
      </c>
      <c r="G25" s="12" t="s">
        <v>42</v>
      </c>
      <c r="H25" s="14" t="s">
        <v>50</v>
      </c>
      <c r="I25" s="12">
        <v>-1</v>
      </c>
      <c r="J25" s="15">
        <v>5</v>
      </c>
      <c r="K25" s="12">
        <f t="shared" si="1"/>
        <v>-5</v>
      </c>
    </row>
    <row r="26" spans="1:11" ht="11.25">
      <c r="A26" s="11" t="s">
        <v>22</v>
      </c>
      <c r="B26" s="3" t="s">
        <v>8</v>
      </c>
      <c r="C26" s="12">
        <v>2</v>
      </c>
      <c r="D26" s="13">
        <v>0</v>
      </c>
      <c r="E26" s="13">
        <f t="shared" si="0"/>
        <v>0</v>
      </c>
      <c r="G26" s="15" t="s">
        <v>43</v>
      </c>
      <c r="H26" s="16" t="s">
        <v>49</v>
      </c>
      <c r="I26" s="15">
        <v>-1</v>
      </c>
      <c r="J26" s="15">
        <v>0</v>
      </c>
      <c r="K26" s="15">
        <f t="shared" si="1"/>
        <v>0</v>
      </c>
    </row>
    <row r="27" spans="1:11" ht="11.25">
      <c r="A27" s="11" t="s">
        <v>23</v>
      </c>
      <c r="B27" s="3" t="s">
        <v>9</v>
      </c>
      <c r="C27" s="12">
        <v>1</v>
      </c>
      <c r="D27" s="13">
        <v>1</v>
      </c>
      <c r="E27" s="13">
        <f>C27*D27</f>
        <v>1</v>
      </c>
      <c r="G27" s="151" t="s">
        <v>47</v>
      </c>
      <c r="H27" s="151"/>
      <c r="I27" s="151"/>
      <c r="J27" s="152">
        <f>SUM(K19:K26)</f>
        <v>22.5</v>
      </c>
      <c r="K27" s="152"/>
    </row>
    <row r="28" spans="1:11" ht="12.75" customHeight="1">
      <c r="A28" s="11" t="s">
        <v>24</v>
      </c>
      <c r="B28" s="3" t="s">
        <v>7</v>
      </c>
      <c r="C28" s="12">
        <v>1</v>
      </c>
      <c r="D28" s="13">
        <v>2</v>
      </c>
      <c r="E28" s="13">
        <f t="shared" si="0"/>
        <v>2</v>
      </c>
      <c r="G28" s="131" t="s">
        <v>51</v>
      </c>
      <c r="H28" s="131"/>
      <c r="I28" s="131"/>
      <c r="J28" s="153">
        <f>1.4+((-0.03)*(J27))</f>
        <v>0.725</v>
      </c>
      <c r="K28" s="153"/>
    </row>
    <row r="29" spans="1:5" ht="34.5" thickBot="1">
      <c r="A29" s="11" t="s">
        <v>25</v>
      </c>
      <c r="B29" s="3" t="s">
        <v>32</v>
      </c>
      <c r="C29" s="12">
        <v>1</v>
      </c>
      <c r="D29" s="13">
        <v>0</v>
      </c>
      <c r="E29" s="13">
        <f t="shared" si="0"/>
        <v>0</v>
      </c>
    </row>
    <row r="30" spans="1:16" ht="22.5">
      <c r="A30" s="60" t="s">
        <v>26</v>
      </c>
      <c r="B30" s="3" t="s">
        <v>125</v>
      </c>
      <c r="C30" s="61">
        <v>1</v>
      </c>
      <c r="D30" s="13">
        <v>0</v>
      </c>
      <c r="E30" s="62">
        <f>C30*D30</f>
        <v>0</v>
      </c>
      <c r="G30" s="148" t="s">
        <v>122</v>
      </c>
      <c r="H30" s="149"/>
      <c r="I30" s="149"/>
      <c r="J30" s="149"/>
      <c r="K30" s="150"/>
      <c r="L30" s="122"/>
      <c r="M30" s="123"/>
      <c r="N30" s="123"/>
      <c r="O30" s="123"/>
      <c r="P30" s="124"/>
    </row>
    <row r="31" spans="1:16" ht="12" customHeight="1" thickBot="1">
      <c r="A31" s="60" t="s">
        <v>27</v>
      </c>
      <c r="B31" s="3" t="s">
        <v>126</v>
      </c>
      <c r="C31" s="15">
        <v>1</v>
      </c>
      <c r="D31" s="13">
        <v>0</v>
      </c>
      <c r="E31" s="62">
        <f>C31*D31</f>
        <v>0</v>
      </c>
      <c r="G31" s="125" t="s">
        <v>48</v>
      </c>
      <c r="H31" s="126"/>
      <c r="I31" s="126"/>
      <c r="J31" s="127"/>
      <c r="K31" s="54">
        <f>PRODUCT(D16,D33,J28)</f>
        <v>31.399749999999994</v>
      </c>
      <c r="L31" s="55"/>
      <c r="M31" s="56"/>
      <c r="N31" s="59"/>
      <c r="O31" s="59"/>
      <c r="P31" s="59"/>
    </row>
    <row r="32" spans="1:16" ht="12" thickBot="1">
      <c r="A32" s="142" t="s">
        <v>33</v>
      </c>
      <c r="B32" s="143"/>
      <c r="C32" s="143"/>
      <c r="D32" s="146">
        <f>SUM(E19:E31)</f>
        <v>11</v>
      </c>
      <c r="E32" s="147"/>
      <c r="G32" s="132" t="s">
        <v>88</v>
      </c>
      <c r="H32" s="133"/>
      <c r="I32" s="133"/>
      <c r="J32" s="133"/>
      <c r="K32" s="134"/>
      <c r="L32" s="125" t="s">
        <v>128</v>
      </c>
      <c r="M32" s="126"/>
      <c r="N32" s="126"/>
      <c r="O32" s="127"/>
      <c r="P32" s="58"/>
    </row>
    <row r="33" spans="1:14" ht="12" thickBot="1">
      <c r="A33" s="140" t="s">
        <v>34</v>
      </c>
      <c r="B33" s="141"/>
      <c r="C33" s="141"/>
      <c r="D33" s="144">
        <f>0.6+(0.01*D32)</f>
        <v>0.71</v>
      </c>
      <c r="E33" s="145"/>
      <c r="G33" s="118" t="s">
        <v>136</v>
      </c>
      <c r="H33" s="119"/>
      <c r="I33" s="116">
        <f>18*K31</f>
        <v>565.1954999999999</v>
      </c>
      <c r="J33" s="116"/>
      <c r="K33" s="117"/>
      <c r="L33" s="116">
        <f>I33/8</f>
        <v>70.64943749999999</v>
      </c>
      <c r="M33" s="116"/>
      <c r="N33" s="117"/>
    </row>
    <row r="34" spans="7:14" ht="12" thickBot="1">
      <c r="G34" s="114" t="s">
        <v>137</v>
      </c>
      <c r="H34" s="115"/>
      <c r="I34" s="120">
        <f>28*(18/20)*K31</f>
        <v>791.2736999999998</v>
      </c>
      <c r="J34" s="120"/>
      <c r="K34" s="121"/>
      <c r="L34" s="120">
        <f>I34/8</f>
        <v>98.90921249999998</v>
      </c>
      <c r="M34" s="120"/>
      <c r="N34" s="121"/>
    </row>
    <row r="35" ht="12" customHeight="1"/>
    <row r="36" spans="7:14" ht="12" thickBot="1">
      <c r="G36" s="118" t="s">
        <v>138</v>
      </c>
      <c r="H36" s="119"/>
      <c r="I36" s="116" t="s">
        <v>147</v>
      </c>
      <c r="J36" s="116"/>
      <c r="K36" s="117"/>
      <c r="L36" s="120"/>
      <c r="M36" s="120"/>
      <c r="N36" s="121"/>
    </row>
    <row r="37" spans="7:14" ht="11.25">
      <c r="G37" s="118" t="s">
        <v>133</v>
      </c>
      <c r="H37" s="119"/>
      <c r="I37" s="116">
        <f>IF(I$36="A",I$33,I$34)*0.1</f>
        <v>56.519549999999995</v>
      </c>
      <c r="J37" s="116"/>
      <c r="K37" s="117"/>
      <c r="L37" s="116">
        <f>I37/8</f>
        <v>7.064943749999999</v>
      </c>
      <c r="M37" s="116"/>
      <c r="N37" s="117"/>
    </row>
    <row r="38" spans="7:14" ht="12" thickBot="1">
      <c r="G38" s="114" t="s">
        <v>129</v>
      </c>
      <c r="H38" s="115"/>
      <c r="I38" s="116">
        <f>IF(I$36="A",I$33,I$34)*0.3</f>
        <v>169.55864999999997</v>
      </c>
      <c r="J38" s="116"/>
      <c r="K38" s="117"/>
      <c r="L38" s="120">
        <f>I38/8</f>
        <v>21.194831249999996</v>
      </c>
      <c r="M38" s="120"/>
      <c r="N38" s="121"/>
    </row>
    <row r="39" spans="7:14" ht="12" thickBot="1">
      <c r="G39" s="114" t="s">
        <v>132</v>
      </c>
      <c r="H39" s="115"/>
      <c r="I39" s="116">
        <f>IF(I$36="A",I$33,I$34)*0.5</f>
        <v>282.59774999999996</v>
      </c>
      <c r="J39" s="116"/>
      <c r="K39" s="117"/>
      <c r="L39" s="116">
        <f>I39/8</f>
        <v>35.324718749999995</v>
      </c>
      <c r="M39" s="116"/>
      <c r="N39" s="117"/>
    </row>
    <row r="40" spans="7:14" ht="11.25">
      <c r="G40" s="118" t="s">
        <v>131</v>
      </c>
      <c r="H40" s="119"/>
      <c r="I40" s="116">
        <f>IF(I$36="A",I$33,I$34)*0.1</f>
        <v>56.519549999999995</v>
      </c>
      <c r="J40" s="116"/>
      <c r="K40" s="117"/>
      <c r="L40" s="116">
        <f>I40/8</f>
        <v>7.064943749999999</v>
      </c>
      <c r="M40" s="116"/>
      <c r="N40" s="117"/>
    </row>
    <row r="42" ht="13.5" customHeight="1"/>
  </sheetData>
  <mergeCells count="47">
    <mergeCell ref="A1:K1"/>
    <mergeCell ref="A4:B5"/>
    <mergeCell ref="D16:E16"/>
    <mergeCell ref="C14:E14"/>
    <mergeCell ref="C4:E4"/>
    <mergeCell ref="I14:K14"/>
    <mergeCell ref="A13:B13"/>
    <mergeCell ref="G31:J31"/>
    <mergeCell ref="G30:K30"/>
    <mergeCell ref="G27:I27"/>
    <mergeCell ref="J27:K27"/>
    <mergeCell ref="J28:K28"/>
    <mergeCell ref="G28:I28"/>
    <mergeCell ref="L30:P30"/>
    <mergeCell ref="L32:O32"/>
    <mergeCell ref="I4:K4"/>
    <mergeCell ref="A16:C16"/>
    <mergeCell ref="G32:K32"/>
    <mergeCell ref="A14:B14"/>
    <mergeCell ref="G13:H13"/>
    <mergeCell ref="G14:H14"/>
    <mergeCell ref="G4:H5"/>
    <mergeCell ref="L36:N36"/>
    <mergeCell ref="L33:N33"/>
    <mergeCell ref="L34:N34"/>
    <mergeCell ref="G33:H33"/>
    <mergeCell ref="I33:K33"/>
    <mergeCell ref="G34:H34"/>
    <mergeCell ref="I34:K34"/>
    <mergeCell ref="L37:N37"/>
    <mergeCell ref="G38:H38"/>
    <mergeCell ref="I38:K38"/>
    <mergeCell ref="L38:N38"/>
    <mergeCell ref="G37:H37"/>
    <mergeCell ref="I37:K37"/>
    <mergeCell ref="L39:N39"/>
    <mergeCell ref="G40:H40"/>
    <mergeCell ref="I40:K40"/>
    <mergeCell ref="L40:N40"/>
    <mergeCell ref="G39:H39"/>
    <mergeCell ref="I39:K39"/>
    <mergeCell ref="G36:H36"/>
    <mergeCell ref="I36:K36"/>
    <mergeCell ref="A33:C33"/>
    <mergeCell ref="A32:C32"/>
    <mergeCell ref="D33:E33"/>
    <mergeCell ref="D32:E32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4" sqref="A14"/>
    </sheetView>
  </sheetViews>
  <sheetFormatPr defaultColWidth="9.140625" defaultRowHeight="12.75"/>
  <cols>
    <col min="1" max="1" width="77.421875" style="0" customWidth="1"/>
  </cols>
  <sheetData>
    <row r="1" ht="25.5">
      <c r="A1" s="165" t="s">
        <v>164</v>
      </c>
    </row>
    <row r="2" ht="12.75">
      <c r="A2" s="165"/>
    </row>
    <row r="3" ht="51">
      <c r="A3" s="165" t="s">
        <v>166</v>
      </c>
    </row>
    <row r="4" ht="12.75">
      <c r="A4" s="165"/>
    </row>
    <row r="5" ht="12.75">
      <c r="A5" s="166" t="s">
        <v>162</v>
      </c>
    </row>
    <row r="6" ht="12.75">
      <c r="A6" s="165" t="s">
        <v>158</v>
      </c>
    </row>
    <row r="7" ht="12.75">
      <c r="A7" s="165" t="s">
        <v>159</v>
      </c>
    </row>
    <row r="8" ht="12.75">
      <c r="A8" s="165" t="s">
        <v>160</v>
      </c>
    </row>
    <row r="9" ht="12.75">
      <c r="A9" s="165" t="s">
        <v>161</v>
      </c>
    </row>
    <row r="10" ht="12.75">
      <c r="A10" s="166" t="s">
        <v>163</v>
      </c>
    </row>
    <row r="12" ht="12.75">
      <c r="A12" s="166" t="s">
        <v>168</v>
      </c>
    </row>
    <row r="14" ht="12.75">
      <c r="A14" s="166" t="s">
        <v>165</v>
      </c>
    </row>
    <row r="16" ht="12.75">
      <c r="A16" s="166" t="s">
        <v>167</v>
      </c>
    </row>
    <row r="17" ht="12.75">
      <c r="A17" s="165"/>
    </row>
    <row r="18" ht="12.75">
      <c r="A18" s="165"/>
    </row>
    <row r="19" ht="12.75">
      <c r="A19" s="165"/>
    </row>
    <row r="20" ht="12.75">
      <c r="A20" s="165"/>
    </row>
    <row r="21" ht="12.75">
      <c r="A21" s="165"/>
    </row>
    <row r="22" ht="12.75">
      <c r="A22" s="165"/>
    </row>
    <row r="23" ht="12.75">
      <c r="A23" s="165"/>
    </row>
    <row r="24" ht="12.75">
      <c r="A24" s="165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Breno Costa</cp:lastModifiedBy>
  <cp:lastPrinted>2002-07-30T16:34:59Z</cp:lastPrinted>
  <dcterms:created xsi:type="dcterms:W3CDTF">2002-07-23T19:26:22Z</dcterms:created>
  <dcterms:modified xsi:type="dcterms:W3CDTF">2003-06-06T13:36:50Z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1221524701</vt:i4>
  </property>
  <property fmtid="{D5CDD505-2E9C-101B-9397-08002B2CF9AE}" pid="3" name="_EmailSubject">
    <vt:lpwstr>Chego já. Não fiz nada ontem como vc pode ver...</vt:lpwstr>
  </property>
  <property fmtid="{D5CDD505-2E9C-101B-9397-08002B2CF9AE}" pid="4" name="_AuthorEmail">
    <vt:lpwstr>breno.costa@mobile.com.br</vt:lpwstr>
  </property>
  <property fmtid="{D5CDD505-2E9C-101B-9397-08002B2CF9AE}" pid="5" name="_AuthorEmailDisplayName">
    <vt:lpwstr>Breno Costa</vt:lpwstr>
  </property>
</Properties>
</file>